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МетлинаЕН\ЭКОНОМИСТ\ОСНОВНЫЕ ФАЙЛЫ\для сайта 2025\"/>
    </mc:Choice>
  </mc:AlternateContent>
  <xr:revisionPtr revIDLastSave="0" documentId="13_ncr:1_{D5B6E936-18C3-40F3-8932-BD68AE237CF3}" xr6:coauthVersionLast="47" xr6:coauthVersionMax="47" xr10:uidLastSave="{00000000-0000-0000-0000-000000000000}"/>
  <bookViews>
    <workbookView xWindow="-120" yWindow="-120" windowWidth="19440" windowHeight="14880" tabRatio="859" firstSheet="43" activeTab="55" xr2:uid="{00000000-000D-0000-FFFF-FFFF00000000}"/>
  </bookViews>
  <sheets>
    <sheet name="Баумана 38" sheetId="1" r:id="rId1"/>
    <sheet name="Баумана 39" sheetId="2" r:id="rId2"/>
    <sheet name="Баумана 40" sheetId="3" r:id="rId3"/>
    <sheet name=" Грунина 2" sheetId="4" r:id="rId4"/>
    <sheet name="Грунина 3" sheetId="5" r:id="rId5"/>
    <sheet name="Грунина 4" sheetId="6" r:id="rId6"/>
    <sheet name="Грунина 5" sheetId="7" r:id="rId7"/>
    <sheet name="Грунина 6" sheetId="8" r:id="rId8"/>
    <sheet name="Грунина 7" sheetId="9" r:id="rId9"/>
    <sheet name="Грунина 9" sheetId="10" r:id="rId10"/>
    <sheet name="Грунина 10" sheetId="11" r:id="rId11"/>
    <sheet name="Грунина 11" sheetId="12" r:id="rId12"/>
    <sheet name="Грунина 12" sheetId="13" r:id="rId13"/>
    <sheet name="Грунина 15" sheetId="14" r:id="rId14"/>
    <sheet name="Пономарева 1" sheetId="15" r:id="rId15"/>
    <sheet name="Пономарева 3" sheetId="16" r:id="rId16"/>
    <sheet name="Пономарева 4" sheetId="17" r:id="rId17"/>
    <sheet name="Пономарева 6" sheetId="18" r:id="rId18"/>
    <sheet name="Пономарева 7" sheetId="19" r:id="rId19"/>
    <sheet name="Пономарева 8" sheetId="20" r:id="rId20"/>
    <sheet name="пр.Дз 22" sheetId="21" r:id="rId21"/>
    <sheet name="пр.Дз 26" sheetId="22" r:id="rId22"/>
    <sheet name="пр.Дз 62" sheetId="23" r:id="rId23"/>
    <sheet name="пр.Дз 65" sheetId="24" r:id="rId24"/>
    <sheet name="Привокзальная д.1" sheetId="25" r:id="rId25"/>
    <sheet name="Привокзальная д.2" sheetId="26" r:id="rId26"/>
    <sheet name="Пуш.1а" sheetId="27" r:id="rId27"/>
    <sheet name="Пуш.5" sheetId="28" r:id="rId28"/>
    <sheet name="Пуш.6" sheetId="29" r:id="rId29"/>
    <sheet name="Пуш.8" sheetId="30" r:id="rId30"/>
    <sheet name="Пуш.10" sheetId="31" r:id="rId31"/>
    <sheet name="Пуш.12" sheetId="32" r:id="rId32"/>
    <sheet name="Пуш.13" sheetId="33" r:id="rId33"/>
    <sheet name="Пуш.15" sheetId="34" r:id="rId34"/>
    <sheet name="Пуш.16" sheetId="35" r:id="rId35"/>
    <sheet name="Пуш.17" sheetId="36" r:id="rId36"/>
    <sheet name="Пуш.18" sheetId="37" r:id="rId37"/>
    <sheet name="Пуш.21" sheetId="38" r:id="rId38"/>
    <sheet name="Пуш.26" sheetId="39" r:id="rId39"/>
    <sheet name="Пуш.28" sheetId="40" r:id="rId40"/>
    <sheet name="Пуш.32" sheetId="41" r:id="rId41"/>
    <sheet name="Пуш.35" sheetId="42" r:id="rId42"/>
    <sheet name="Пуш.37" sheetId="43" r:id="rId43"/>
    <sheet name="Пуш.38" sheetId="44" r:id="rId44"/>
    <sheet name="Пуш.40" sheetId="45" r:id="rId45"/>
    <sheet name="Пуш.42" sheetId="46" r:id="rId46"/>
    <sheet name="Пуш.44" sheetId="47" r:id="rId47"/>
    <sheet name="Пуш.46" sheetId="48" r:id="rId48"/>
    <sheet name="Пуш.48" sheetId="49" r:id="rId49"/>
    <sheet name="Пуш.50" sheetId="50" r:id="rId50"/>
    <sheet name="Пуш.51" sheetId="51" r:id="rId51"/>
    <sheet name="Пуш.53" sheetId="52" r:id="rId52"/>
    <sheet name="Пуш.54" sheetId="53" r:id="rId53"/>
    <sheet name="Пуш.56" sheetId="54" r:id="rId54"/>
    <sheet name="Пуш.57" sheetId="55" r:id="rId55"/>
    <sheet name="Пуш.58" sheetId="56" r:id="rId56"/>
  </sheets>
  <externalReferences>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s>
  <calcPr calcId="181029"/>
</workbook>
</file>

<file path=xl/calcChain.xml><?xml version="1.0" encoding="utf-8"?>
<calcChain xmlns="http://schemas.openxmlformats.org/spreadsheetml/2006/main">
  <c r="D61" i="56" l="1"/>
  <c r="F44" i="56"/>
  <c r="F46" i="56" s="1"/>
  <c r="D74" i="55"/>
  <c r="F47" i="55"/>
  <c r="F49" i="55" s="1"/>
  <c r="D68" i="54"/>
  <c r="F45" i="54"/>
  <c r="F47" i="54" s="1"/>
  <c r="D61" i="53"/>
  <c r="F43" i="53"/>
  <c r="F45" i="53" s="1"/>
  <c r="D55" i="52"/>
  <c r="F43" i="52"/>
  <c r="F45" i="52" s="1"/>
  <c r="D59" i="51"/>
  <c r="F43" i="51"/>
  <c r="F45" i="51" s="1"/>
  <c r="D55" i="50"/>
  <c r="F43" i="50"/>
  <c r="F45" i="50" s="1"/>
  <c r="D58" i="49"/>
  <c r="F43" i="49"/>
  <c r="F45" i="49" s="1"/>
  <c r="D61" i="48"/>
  <c r="F44" i="48"/>
  <c r="F46" i="48" s="1"/>
  <c r="D78" i="47"/>
  <c r="F47" i="47"/>
  <c r="F49" i="47" s="1"/>
  <c r="D73" i="46"/>
  <c r="F47" i="46"/>
  <c r="F49" i="46" s="1"/>
  <c r="D67" i="45"/>
  <c r="F47" i="45"/>
  <c r="F49" i="45" s="1"/>
  <c r="D53" i="44"/>
  <c r="F43" i="44"/>
  <c r="F45" i="44" s="1"/>
  <c r="D59" i="43"/>
  <c r="F43" i="43"/>
  <c r="F45" i="43" s="1"/>
  <c r="D66" i="42"/>
  <c r="F47" i="42"/>
  <c r="F49" i="42" s="1"/>
  <c r="D58" i="41"/>
  <c r="F45" i="41"/>
  <c r="D73" i="40"/>
  <c r="F47" i="40"/>
  <c r="F49" i="40" s="1"/>
  <c r="D69" i="39"/>
  <c r="F47" i="39"/>
  <c r="F49" i="39" s="1"/>
  <c r="D64" i="38"/>
  <c r="F44" i="38"/>
  <c r="F46" i="38" s="1"/>
  <c r="D58" i="37"/>
  <c r="F43" i="37"/>
  <c r="F45" i="37" s="1"/>
  <c r="F61" i="36"/>
  <c r="H43" i="36"/>
  <c r="H45" i="36" s="1"/>
  <c r="F53" i="35"/>
  <c r="H43" i="35"/>
  <c r="H45" i="35" s="1"/>
  <c r="D60" i="34"/>
  <c r="F43" i="34"/>
  <c r="F45" i="34" s="1"/>
  <c r="D61" i="33"/>
  <c r="F43" i="33"/>
  <c r="F45" i="33" s="1"/>
  <c r="D59" i="32"/>
  <c r="F43" i="32"/>
  <c r="F45" i="32" s="1"/>
  <c r="F60" i="31"/>
  <c r="H43" i="31"/>
  <c r="H45" i="31" s="1"/>
  <c r="F51" i="30"/>
  <c r="H43" i="30"/>
  <c r="H45" i="30" s="1"/>
  <c r="F60" i="29"/>
  <c r="H43" i="29"/>
  <c r="H45" i="29" s="1"/>
  <c r="F59" i="28"/>
  <c r="H43" i="28"/>
  <c r="H45" i="28" s="1"/>
  <c r="F54" i="27"/>
  <c r="H43" i="27"/>
  <c r="H45" i="27" s="1"/>
  <c r="D59" i="26"/>
  <c r="F42" i="26"/>
  <c r="F44" i="26" s="1"/>
  <c r="D53" i="25"/>
  <c r="F42" i="25"/>
  <c r="F44" i="25" s="1"/>
  <c r="G55" i="25"/>
  <c r="D54" i="24"/>
  <c r="F43" i="24"/>
  <c r="F45" i="24" s="1"/>
  <c r="D57" i="23"/>
  <c r="F43" i="23"/>
  <c r="F45" i="23" s="1"/>
  <c r="D57" i="22"/>
  <c r="F43" i="22"/>
  <c r="F45" i="22" s="1"/>
  <c r="D59" i="21"/>
  <c r="F43" i="21"/>
  <c r="F45" i="21" s="1"/>
  <c r="D74" i="20"/>
  <c r="F47" i="20"/>
  <c r="F49" i="20" s="1"/>
  <c r="D77" i="19"/>
  <c r="F47" i="19"/>
  <c r="F49" i="19" s="1"/>
  <c r="G79" i="19"/>
  <c r="H88" i="19"/>
  <c r="H89" i="19"/>
  <c r="D66" i="18"/>
  <c r="F47" i="18"/>
  <c r="F49" i="18" s="1"/>
  <c r="D78" i="17"/>
  <c r="F47" i="17"/>
  <c r="F49" i="17" s="1"/>
  <c r="G68" i="16"/>
  <c r="H77" i="16"/>
  <c r="H78" i="16"/>
  <c r="D66" i="16"/>
  <c r="F47" i="16"/>
  <c r="F49" i="16" s="1"/>
  <c r="D69" i="15"/>
  <c r="F47" i="15"/>
  <c r="F49" i="15" s="1"/>
  <c r="G71" i="15"/>
  <c r="H80" i="15"/>
  <c r="H81" i="15"/>
  <c r="D62" i="14"/>
  <c r="F47" i="14"/>
  <c r="F49" i="14" s="1"/>
  <c r="D55" i="13"/>
  <c r="F44" i="13"/>
  <c r="F46" i="13" s="1"/>
  <c r="G57" i="13"/>
  <c r="D67" i="12"/>
  <c r="F47" i="12"/>
  <c r="F49" i="12" s="1"/>
  <c r="D61" i="11"/>
  <c r="F47" i="11"/>
  <c r="F49" i="11" s="1"/>
  <c r="D66" i="10"/>
  <c r="F44" i="10"/>
  <c r="F46" i="10" s="1"/>
  <c r="G68" i="10"/>
  <c r="H77" i="10"/>
  <c r="H78" i="10"/>
  <c r="D55" i="9"/>
  <c r="F44" i="9"/>
  <c r="F46" i="9" s="1"/>
  <c r="G57" i="9"/>
  <c r="D57" i="8"/>
  <c r="F44" i="8"/>
  <c r="F46" i="8" s="1"/>
  <c r="D55" i="7"/>
  <c r="F45" i="7"/>
  <c r="F47" i="7" s="1"/>
  <c r="D71" i="6"/>
  <c r="F47" i="6"/>
  <c r="F49" i="6" s="1"/>
  <c r="G73" i="6"/>
  <c r="H73" i="5"/>
  <c r="H74" i="5"/>
  <c r="D62" i="5"/>
  <c r="F43" i="5"/>
  <c r="F45" i="5" s="1"/>
  <c r="D71" i="4"/>
  <c r="F47" i="4"/>
  <c r="F49" i="4" s="1"/>
  <c r="F50" i="3"/>
  <c r="H42" i="3"/>
  <c r="H44" i="3" s="1"/>
  <c r="F49" i="2"/>
  <c r="H42" i="2"/>
  <c r="H44" i="2" s="1"/>
  <c r="F49" i="1"/>
  <c r="H42" i="1"/>
  <c r="H44" i="1" s="1"/>
  <c r="G51" i="1"/>
  <c r="G52" i="3"/>
  <c r="G69" i="49" l="1"/>
  <c r="F69" i="49"/>
  <c r="G85" i="20"/>
  <c r="F85" i="20"/>
  <c r="D85" i="20"/>
  <c r="F72" i="36"/>
  <c r="D72" i="36"/>
  <c r="G62" i="30"/>
  <c r="H62" i="30" s="1"/>
  <c r="F62" i="30"/>
  <c r="D62" i="30"/>
  <c r="H73" i="56"/>
  <c r="H72" i="56"/>
  <c r="H86" i="55"/>
  <c r="H85" i="55"/>
  <c r="H80" i="54"/>
  <c r="H79" i="54"/>
  <c r="H72" i="53"/>
  <c r="H67" i="52"/>
  <c r="H66" i="52"/>
  <c r="H71" i="51"/>
  <c r="H70" i="51"/>
  <c r="H67" i="50"/>
  <c r="H66" i="50"/>
  <c r="H70" i="49"/>
  <c r="H69" i="49"/>
  <c r="H73" i="48"/>
  <c r="H72" i="48"/>
  <c r="H90" i="47"/>
  <c r="H89" i="47"/>
  <c r="H85" i="46"/>
  <c r="H84" i="46"/>
  <c r="H79" i="45"/>
  <c r="H78" i="45"/>
  <c r="H65" i="44"/>
  <c r="H64" i="44"/>
  <c r="H71" i="43"/>
  <c r="H70" i="43"/>
  <c r="H78" i="42"/>
  <c r="H77" i="42"/>
  <c r="H70" i="41"/>
  <c r="H69" i="41"/>
  <c r="H85" i="40"/>
  <c r="H84" i="40"/>
  <c r="H81" i="39"/>
  <c r="H80" i="39"/>
  <c r="H76" i="38"/>
  <c r="H75" i="38"/>
  <c r="H70" i="37"/>
  <c r="H69" i="37"/>
  <c r="H73" i="36"/>
  <c r="H65" i="35"/>
  <c r="H64" i="35"/>
  <c r="H72" i="34"/>
  <c r="H71" i="34"/>
  <c r="H73" i="33"/>
  <c r="H72" i="33"/>
  <c r="H71" i="32"/>
  <c r="H70" i="32"/>
  <c r="H72" i="31"/>
  <c r="H71" i="31"/>
  <c r="H63" i="30"/>
  <c r="H72" i="29"/>
  <c r="H71" i="29"/>
  <c r="H71" i="28"/>
  <c r="H70" i="28"/>
  <c r="H66" i="27"/>
  <c r="H65" i="27"/>
  <c r="H71" i="26"/>
  <c r="H70" i="26"/>
  <c r="H65" i="25"/>
  <c r="H64" i="25"/>
  <c r="H66" i="24"/>
  <c r="H65" i="24"/>
  <c r="H69" i="23"/>
  <c r="H68" i="23"/>
  <c r="H69" i="22"/>
  <c r="H68" i="22"/>
  <c r="H71" i="21"/>
  <c r="H70" i="21"/>
  <c r="H86" i="20"/>
  <c r="H78" i="18"/>
  <c r="H77" i="18"/>
  <c r="H90" i="17"/>
  <c r="H89" i="17"/>
  <c r="H74" i="14"/>
  <c r="H73" i="14"/>
  <c r="H67" i="13"/>
  <c r="H66" i="13"/>
  <c r="H79" i="12"/>
  <c r="H78" i="12"/>
  <c r="H73" i="11"/>
  <c r="H72" i="11"/>
  <c r="H67" i="9"/>
  <c r="H66" i="9"/>
  <c r="H69" i="8"/>
  <c r="H68" i="8"/>
  <c r="H67" i="7"/>
  <c r="H66" i="7"/>
  <c r="H83" i="6"/>
  <c r="H82" i="6"/>
  <c r="H83" i="4"/>
  <c r="H82" i="4"/>
  <c r="H62" i="3"/>
  <c r="H61" i="3"/>
  <c r="H61" i="2"/>
  <c r="H60" i="2"/>
  <c r="H61" i="1"/>
  <c r="H60" i="1"/>
  <c r="H72" i="36" l="1"/>
  <c r="H85" i="20"/>
  <c r="G66" i="38"/>
  <c r="D55" i="2"/>
  <c r="G21" i="24"/>
  <c r="D36" i="56"/>
  <c r="G63" i="56"/>
  <c r="D39" i="56"/>
  <c r="D38" i="56"/>
  <c r="D37" i="56"/>
  <c r="D35" i="56"/>
  <c r="D34" i="56"/>
  <c r="D33" i="56"/>
  <c r="D32" i="56"/>
  <c r="D31" i="56"/>
  <c r="D30" i="56"/>
  <c r="D29" i="56"/>
  <c r="D28" i="56"/>
  <c r="G21" i="56"/>
  <c r="E29" i="56" s="1"/>
  <c r="G29" i="56" s="1"/>
  <c r="G76" i="55"/>
  <c r="D41" i="55"/>
  <c r="D40" i="55"/>
  <c r="D39" i="55"/>
  <c r="D38" i="55"/>
  <c r="D37" i="55"/>
  <c r="D36" i="55"/>
  <c r="D35" i="55"/>
  <c r="D34" i="55"/>
  <c r="D33" i="55"/>
  <c r="D32" i="55"/>
  <c r="D31" i="55"/>
  <c r="D30" i="55"/>
  <c r="D29" i="55"/>
  <c r="D28" i="55"/>
  <c r="G21" i="55"/>
  <c r="E41" i="55" s="1"/>
  <c r="G41" i="55" s="1"/>
  <c r="E39" i="55"/>
  <c r="F39" i="55" s="1"/>
  <c r="E38" i="55"/>
  <c r="G38" i="55" s="1"/>
  <c r="E30" i="55"/>
  <c r="G30" i="55" s="1"/>
  <c r="E28" i="55"/>
  <c r="G70" i="54"/>
  <c r="D40" i="54"/>
  <c r="D39" i="54"/>
  <c r="D38" i="54"/>
  <c r="D37" i="54"/>
  <c r="D36" i="54"/>
  <c r="D35" i="54"/>
  <c r="D34" i="54"/>
  <c r="D33" i="54"/>
  <c r="D32" i="54"/>
  <c r="D31" i="54"/>
  <c r="D30" i="54"/>
  <c r="D29" i="54"/>
  <c r="D28" i="54"/>
  <c r="G21" i="54"/>
  <c r="E35" i="54" s="1"/>
  <c r="G35" i="54" s="1"/>
  <c r="E28" i="54"/>
  <c r="F28" i="54" s="1"/>
  <c r="G63" i="53"/>
  <c r="D38" i="53"/>
  <c r="D37" i="53"/>
  <c r="D36" i="53"/>
  <c r="D35" i="53"/>
  <c r="D34" i="53"/>
  <c r="D33" i="53"/>
  <c r="D32" i="53"/>
  <c r="D31" i="53"/>
  <c r="D30" i="53"/>
  <c r="D29" i="53"/>
  <c r="D28" i="53"/>
  <c r="G21" i="53"/>
  <c r="E38" i="53" s="1"/>
  <c r="G38" i="53" s="1"/>
  <c r="G57" i="52"/>
  <c r="D38" i="52"/>
  <c r="D37" i="52"/>
  <c r="D36" i="52"/>
  <c r="D35" i="52"/>
  <c r="D34" i="52"/>
  <c r="D33" i="52"/>
  <c r="D32" i="52"/>
  <c r="D31" i="52"/>
  <c r="D30" i="52"/>
  <c r="D29" i="52"/>
  <c r="D28" i="52"/>
  <c r="G21" i="52"/>
  <c r="E33" i="52" s="1"/>
  <c r="G33" i="52" s="1"/>
  <c r="G61" i="51"/>
  <c r="D38" i="51"/>
  <c r="D37" i="51"/>
  <c r="D36" i="51"/>
  <c r="D35" i="51"/>
  <c r="D34" i="51"/>
  <c r="D33" i="51"/>
  <c r="D32" i="51"/>
  <c r="D31" i="51"/>
  <c r="D30" i="51"/>
  <c r="D29" i="51"/>
  <c r="D28" i="51"/>
  <c r="G21" i="51"/>
  <c r="E35" i="51" s="1"/>
  <c r="G35" i="51" s="1"/>
  <c r="G57" i="50"/>
  <c r="D38" i="50"/>
  <c r="D37" i="50"/>
  <c r="D36" i="50"/>
  <c r="D35" i="50"/>
  <c r="D34" i="50"/>
  <c r="D33" i="50"/>
  <c r="D32" i="50"/>
  <c r="D31" i="50"/>
  <c r="D30" i="50"/>
  <c r="D29" i="50"/>
  <c r="D28" i="50"/>
  <c r="G21" i="50"/>
  <c r="E38" i="50" s="1"/>
  <c r="G38" i="50" s="1"/>
  <c r="E35" i="50"/>
  <c r="G35" i="50" s="1"/>
  <c r="H35" i="50" s="1"/>
  <c r="E33" i="50"/>
  <c r="E29" i="50"/>
  <c r="G29" i="50" s="1"/>
  <c r="E36" i="50"/>
  <c r="G60" i="49"/>
  <c r="D38" i="49"/>
  <c r="D37" i="49"/>
  <c r="D36" i="49"/>
  <c r="D35" i="49"/>
  <c r="D34" i="49"/>
  <c r="D33" i="49"/>
  <c r="D32" i="49"/>
  <c r="D31" i="49"/>
  <c r="D30" i="49"/>
  <c r="D29" i="49"/>
  <c r="D28" i="49"/>
  <c r="G21" i="49"/>
  <c r="E35" i="49" s="1"/>
  <c r="D37" i="48"/>
  <c r="G63" i="48"/>
  <c r="D39" i="48"/>
  <c r="D38" i="48"/>
  <c r="D36" i="48"/>
  <c r="D35" i="48"/>
  <c r="D34" i="48"/>
  <c r="D33" i="48"/>
  <c r="D32" i="48"/>
  <c r="D31" i="48"/>
  <c r="D30" i="48"/>
  <c r="D29" i="48"/>
  <c r="D28" i="48"/>
  <c r="G21" i="48"/>
  <c r="E34" i="48" s="1"/>
  <c r="G80" i="47"/>
  <c r="D41" i="47"/>
  <c r="H41" i="47" s="1"/>
  <c r="D40" i="47"/>
  <c r="D39" i="47"/>
  <c r="D38" i="47"/>
  <c r="D37" i="47"/>
  <c r="D36" i="47"/>
  <c r="D35" i="47"/>
  <c r="D34" i="47"/>
  <c r="D33" i="47"/>
  <c r="D32" i="47"/>
  <c r="D31" i="47"/>
  <c r="D30" i="47"/>
  <c r="D29" i="47"/>
  <c r="D28" i="47"/>
  <c r="G21" i="47"/>
  <c r="E39" i="47" s="1"/>
  <c r="G39" i="47" s="1"/>
  <c r="E41" i="47"/>
  <c r="G41" i="47" s="1"/>
  <c r="E37" i="47"/>
  <c r="G37" i="47" s="1"/>
  <c r="E31" i="47"/>
  <c r="F31" i="47" s="1"/>
  <c r="E29" i="47"/>
  <c r="G29" i="47" s="1"/>
  <c r="E28" i="47"/>
  <c r="G28" i="47" s="1"/>
  <c r="E34" i="47"/>
  <c r="G34" i="47" s="1"/>
  <c r="G75" i="46"/>
  <c r="D41" i="46"/>
  <c r="D40" i="46"/>
  <c r="D39" i="46"/>
  <c r="D38" i="46"/>
  <c r="D37" i="46"/>
  <c r="D36" i="46"/>
  <c r="D35" i="46"/>
  <c r="D34" i="46"/>
  <c r="D33" i="46"/>
  <c r="D32" i="46"/>
  <c r="D31" i="46"/>
  <c r="D30" i="46"/>
  <c r="D29" i="46"/>
  <c r="D28" i="46"/>
  <c r="G21" i="46"/>
  <c r="E38" i="46" s="1"/>
  <c r="G38" i="46" s="1"/>
  <c r="G69" i="45"/>
  <c r="D28" i="45"/>
  <c r="D41" i="45"/>
  <c r="D40" i="45"/>
  <c r="D39" i="45"/>
  <c r="D38" i="45"/>
  <c r="D37" i="45"/>
  <c r="D36" i="45"/>
  <c r="D35" i="45"/>
  <c r="D34" i="45"/>
  <c r="D33" i="45"/>
  <c r="D32" i="45"/>
  <c r="D31" i="45"/>
  <c r="D30" i="45"/>
  <c r="D29" i="45"/>
  <c r="G21" i="45"/>
  <c r="E40" i="45" s="1"/>
  <c r="G55" i="44"/>
  <c r="D38" i="44"/>
  <c r="D37" i="44"/>
  <c r="D36" i="44"/>
  <c r="D35" i="44"/>
  <c r="D34" i="44"/>
  <c r="D33" i="44"/>
  <c r="D32" i="44"/>
  <c r="D31" i="44"/>
  <c r="D30" i="44"/>
  <c r="D29" i="44"/>
  <c r="D28" i="44"/>
  <c r="G21" i="44"/>
  <c r="E30" i="44" s="1"/>
  <c r="G30" i="44" s="1"/>
  <c r="E37" i="44"/>
  <c r="G37" i="44" s="1"/>
  <c r="E35" i="44"/>
  <c r="G35" i="44" s="1"/>
  <c r="E29" i="44"/>
  <c r="G29" i="44" s="1"/>
  <c r="E36" i="44"/>
  <c r="G61" i="43"/>
  <c r="D38" i="43"/>
  <c r="D37" i="43"/>
  <c r="D36" i="43"/>
  <c r="D35" i="43"/>
  <c r="D34" i="43"/>
  <c r="D33" i="43"/>
  <c r="D32" i="43"/>
  <c r="D31" i="43"/>
  <c r="D30" i="43"/>
  <c r="D29" i="43"/>
  <c r="D28" i="43"/>
  <c r="G21" i="43"/>
  <c r="E37" i="43" s="1"/>
  <c r="G68" i="42"/>
  <c r="D41" i="42"/>
  <c r="D40" i="42"/>
  <c r="D39" i="42"/>
  <c r="D38" i="42"/>
  <c r="D37" i="42"/>
  <c r="D36" i="42"/>
  <c r="D35" i="42"/>
  <c r="D34" i="42"/>
  <c r="D33" i="42"/>
  <c r="D32" i="42"/>
  <c r="D31" i="42"/>
  <c r="D30" i="42"/>
  <c r="D29" i="42"/>
  <c r="D28" i="42"/>
  <c r="G21" i="42"/>
  <c r="E37" i="42" s="1"/>
  <c r="G60" i="41"/>
  <c r="D38" i="41"/>
  <c r="D37" i="41"/>
  <c r="D36" i="41"/>
  <c r="D35" i="41"/>
  <c r="D34" i="41"/>
  <c r="D33" i="41"/>
  <c r="D32" i="41"/>
  <c r="D31" i="41"/>
  <c r="D30" i="41"/>
  <c r="D29" i="41"/>
  <c r="D28" i="41"/>
  <c r="G21" i="41"/>
  <c r="E38" i="41" s="1"/>
  <c r="G38" i="41" s="1"/>
  <c r="D41" i="40"/>
  <c r="D40" i="40"/>
  <c r="D39" i="40"/>
  <c r="D38" i="40"/>
  <c r="D37" i="40"/>
  <c r="D36" i="40"/>
  <c r="D35" i="40"/>
  <c r="D34" i="40"/>
  <c r="D33" i="40"/>
  <c r="D32" i="40"/>
  <c r="D31" i="40"/>
  <c r="D30" i="40"/>
  <c r="D29" i="40"/>
  <c r="D28" i="40"/>
  <c r="G75" i="40"/>
  <c r="G21" i="40"/>
  <c r="E38" i="40" s="1"/>
  <c r="F38" i="40" s="1"/>
  <c r="G71" i="39"/>
  <c r="D41" i="39"/>
  <c r="D40" i="39"/>
  <c r="D39" i="39"/>
  <c r="D38" i="39"/>
  <c r="D37" i="39"/>
  <c r="D36" i="39"/>
  <c r="D35" i="39"/>
  <c r="D34" i="39"/>
  <c r="D33" i="39"/>
  <c r="D32" i="39"/>
  <c r="D31" i="39"/>
  <c r="D30" i="39"/>
  <c r="D29" i="39"/>
  <c r="D28" i="39"/>
  <c r="G21" i="39"/>
  <c r="E29" i="39" s="1"/>
  <c r="G29" i="39" s="1"/>
  <c r="D38" i="38"/>
  <c r="D39" i="38"/>
  <c r="D37" i="38"/>
  <c r="D36" i="38"/>
  <c r="D35" i="38"/>
  <c r="D34" i="38"/>
  <c r="D33" i="38"/>
  <c r="D32" i="38"/>
  <c r="D31" i="38"/>
  <c r="D30" i="38"/>
  <c r="D29" i="38"/>
  <c r="D28" i="38"/>
  <c r="G21" i="38"/>
  <c r="E32" i="38" s="1"/>
  <c r="G32" i="38" s="1"/>
  <c r="D38" i="37"/>
  <c r="D37" i="37"/>
  <c r="D36" i="37"/>
  <c r="D35" i="37"/>
  <c r="D34" i="37"/>
  <c r="D33" i="37"/>
  <c r="D32" i="37"/>
  <c r="D31" i="37"/>
  <c r="D30" i="37"/>
  <c r="D29" i="37"/>
  <c r="D28" i="37"/>
  <c r="G60" i="37"/>
  <c r="G21" i="37"/>
  <c r="E35" i="37" s="1"/>
  <c r="D38" i="36"/>
  <c r="D37" i="36"/>
  <c r="D36" i="36"/>
  <c r="D35" i="36"/>
  <c r="D34" i="36"/>
  <c r="D33" i="36"/>
  <c r="D32" i="36"/>
  <c r="D31" i="36"/>
  <c r="D30" i="36"/>
  <c r="D29" i="36"/>
  <c r="D28" i="36"/>
  <c r="G63" i="36"/>
  <c r="G21" i="36"/>
  <c r="E35" i="36" s="1"/>
  <c r="G35" i="36" s="1"/>
  <c r="E33" i="36"/>
  <c r="E28" i="36"/>
  <c r="G28" i="36" s="1"/>
  <c r="H28" i="36" s="1"/>
  <c r="D38" i="35"/>
  <c r="D37" i="35"/>
  <c r="D36" i="35"/>
  <c r="D35" i="35"/>
  <c r="D34" i="35"/>
  <c r="D33" i="35"/>
  <c r="D32" i="35"/>
  <c r="D31" i="35"/>
  <c r="D30" i="35"/>
  <c r="D29" i="35"/>
  <c r="D28" i="35"/>
  <c r="G55" i="35"/>
  <c r="G21" i="35"/>
  <c r="E36" i="35" s="1"/>
  <c r="G36" i="35" s="1"/>
  <c r="D38" i="34"/>
  <c r="D37" i="34"/>
  <c r="D36" i="34"/>
  <c r="D35" i="34"/>
  <c r="D34" i="34"/>
  <c r="D33" i="34"/>
  <c r="D32" i="34"/>
  <c r="D31" i="34"/>
  <c r="D30" i="34"/>
  <c r="D29" i="34"/>
  <c r="D28" i="34"/>
  <c r="G62" i="34"/>
  <c r="G21" i="34"/>
  <c r="E30" i="34" s="1"/>
  <c r="G30" i="34" s="1"/>
  <c r="E38" i="34"/>
  <c r="G38" i="34" s="1"/>
  <c r="H38" i="34" s="1"/>
  <c r="D38" i="33"/>
  <c r="D37" i="33"/>
  <c r="D36" i="33"/>
  <c r="D35" i="33"/>
  <c r="D34" i="33"/>
  <c r="D33" i="33"/>
  <c r="D32" i="33"/>
  <c r="D31" i="33"/>
  <c r="D30" i="33"/>
  <c r="D29" i="33"/>
  <c r="D28" i="33"/>
  <c r="G63" i="33"/>
  <c r="G21" i="33"/>
  <c r="E38" i="33" s="1"/>
  <c r="G38" i="33" s="1"/>
  <c r="D38" i="32"/>
  <c r="D37" i="32"/>
  <c r="D36" i="32"/>
  <c r="D35" i="32"/>
  <c r="D34" i="32"/>
  <c r="D33" i="32"/>
  <c r="D32" i="32"/>
  <c r="D31" i="32"/>
  <c r="D30" i="32"/>
  <c r="D29" i="32"/>
  <c r="D28" i="32"/>
  <c r="G61" i="32"/>
  <c r="G21" i="32"/>
  <c r="E36" i="32" s="1"/>
  <c r="D38" i="31"/>
  <c r="D37" i="31"/>
  <c r="D36" i="31"/>
  <c r="D35" i="31"/>
  <c r="D34" i="31"/>
  <c r="D33" i="31"/>
  <c r="D32" i="31"/>
  <c r="D31" i="31"/>
  <c r="D30" i="31"/>
  <c r="D29" i="31"/>
  <c r="D28" i="31"/>
  <c r="G62" i="31"/>
  <c r="G21" i="31"/>
  <c r="E33" i="31" s="1"/>
  <c r="E38" i="30"/>
  <c r="G38" i="30" s="1"/>
  <c r="D38" i="30"/>
  <c r="E37" i="30"/>
  <c r="G37" i="30" s="1"/>
  <c r="D37" i="30"/>
  <c r="F37" i="30" s="1"/>
  <c r="E36" i="30"/>
  <c r="F36" i="30" s="1"/>
  <c r="D36" i="30"/>
  <c r="E35" i="30"/>
  <c r="G35" i="30" s="1"/>
  <c r="D35" i="30"/>
  <c r="H35" i="30" s="1"/>
  <c r="G34" i="30"/>
  <c r="E34" i="30"/>
  <c r="D34" i="30"/>
  <c r="F34" i="30" s="1"/>
  <c r="E33" i="30"/>
  <c r="G33" i="30" s="1"/>
  <c r="D33" i="30"/>
  <c r="E32" i="30"/>
  <c r="G32" i="30" s="1"/>
  <c r="D32" i="30"/>
  <c r="H32" i="30" s="1"/>
  <c r="E31" i="30"/>
  <c r="G31" i="30" s="1"/>
  <c r="D31" i="30"/>
  <c r="E30" i="30"/>
  <c r="G30" i="30" s="1"/>
  <c r="D30" i="30"/>
  <c r="E29" i="30"/>
  <c r="G29" i="30" s="1"/>
  <c r="D29" i="30"/>
  <c r="E28" i="30"/>
  <c r="D28" i="30"/>
  <c r="E32" i="55" l="1"/>
  <c r="G32" i="55" s="1"/>
  <c r="E33" i="55"/>
  <c r="G33" i="55" s="1"/>
  <c r="E39" i="54"/>
  <c r="F39" i="54" s="1"/>
  <c r="E29" i="51"/>
  <c r="G29" i="51" s="1"/>
  <c r="F34" i="48"/>
  <c r="E37" i="48"/>
  <c r="G37" i="48" s="1"/>
  <c r="E33" i="47"/>
  <c r="G33" i="47" s="1"/>
  <c r="E36" i="47"/>
  <c r="G36" i="47" s="1"/>
  <c r="H37" i="44"/>
  <c r="E29" i="32"/>
  <c r="G29" i="32" s="1"/>
  <c r="E30" i="31"/>
  <c r="G30" i="31" s="1"/>
  <c r="H34" i="30"/>
  <c r="H29" i="30"/>
  <c r="H31" i="30"/>
  <c r="E32" i="46"/>
  <c r="G32" i="46" s="1"/>
  <c r="H32" i="46" s="1"/>
  <c r="H33" i="47"/>
  <c r="F31" i="30"/>
  <c r="E28" i="31"/>
  <c r="G28" i="31" s="1"/>
  <c r="H28" i="31" s="1"/>
  <c r="F35" i="37"/>
  <c r="E28" i="46"/>
  <c r="F28" i="46" s="1"/>
  <c r="E40" i="46"/>
  <c r="G40" i="46" s="1"/>
  <c r="H40" i="46" s="1"/>
  <c r="E37" i="51"/>
  <c r="G37" i="51" s="1"/>
  <c r="H37" i="51" s="1"/>
  <c r="F28" i="55"/>
  <c r="E37" i="56"/>
  <c r="F37" i="56" s="1"/>
  <c r="E33" i="56"/>
  <c r="F33" i="56" s="1"/>
  <c r="H38" i="41"/>
  <c r="E35" i="46"/>
  <c r="G35" i="46" s="1"/>
  <c r="H35" i="46" s="1"/>
  <c r="H28" i="47"/>
  <c r="E30" i="50"/>
  <c r="G30" i="50" s="1"/>
  <c r="H30" i="50" s="1"/>
  <c r="E37" i="50"/>
  <c r="G37" i="50" s="1"/>
  <c r="E32" i="51"/>
  <c r="G32" i="51" s="1"/>
  <c r="H33" i="52"/>
  <c r="E36" i="54"/>
  <c r="F36" i="54" s="1"/>
  <c r="E31" i="55"/>
  <c r="G31" i="55" s="1"/>
  <c r="E35" i="55"/>
  <c r="G35" i="55" s="1"/>
  <c r="E40" i="55"/>
  <c r="G40" i="55" s="1"/>
  <c r="H40" i="55" s="1"/>
  <c r="E31" i="56"/>
  <c r="F31" i="56" s="1"/>
  <c r="E30" i="56"/>
  <c r="G30" i="56" s="1"/>
  <c r="E35" i="33"/>
  <c r="G35" i="33" s="1"/>
  <c r="E33" i="37"/>
  <c r="G33" i="37" s="1"/>
  <c r="E36" i="45"/>
  <c r="G36" i="45" s="1"/>
  <c r="H36" i="45" s="1"/>
  <c r="E36" i="46"/>
  <c r="F36" i="46" s="1"/>
  <c r="E31" i="48"/>
  <c r="G31" i="48" s="1"/>
  <c r="H31" i="48" s="1"/>
  <c r="E32" i="50"/>
  <c r="G32" i="50" s="1"/>
  <c r="H32" i="50" s="1"/>
  <c r="E33" i="51"/>
  <c r="F33" i="51" s="1"/>
  <c r="E38" i="54"/>
  <c r="F38" i="54" s="1"/>
  <c r="E34" i="55"/>
  <c r="E36" i="55"/>
  <c r="F36" i="55" s="1"/>
  <c r="F30" i="55"/>
  <c r="F38" i="55"/>
  <c r="E32" i="56"/>
  <c r="G32" i="56" s="1"/>
  <c r="H32" i="56" s="1"/>
  <c r="E30" i="32"/>
  <c r="G30" i="32" s="1"/>
  <c r="H37" i="30"/>
  <c r="E32" i="31"/>
  <c r="G32" i="31" s="1"/>
  <c r="H32" i="31" s="1"/>
  <c r="E35" i="32"/>
  <c r="G35" i="32" s="1"/>
  <c r="H36" i="35"/>
  <c r="E30" i="36"/>
  <c r="G30" i="36" s="1"/>
  <c r="H30" i="36" s="1"/>
  <c r="E37" i="36"/>
  <c r="G37" i="36" s="1"/>
  <c r="H37" i="36" s="1"/>
  <c r="E30" i="37"/>
  <c r="G30" i="37" s="1"/>
  <c r="E36" i="38"/>
  <c r="G36" i="38" s="1"/>
  <c r="H36" i="38" s="1"/>
  <c r="E36" i="39"/>
  <c r="G36" i="39" s="1"/>
  <c r="H36" i="39" s="1"/>
  <c r="E28" i="40"/>
  <c r="E38" i="42"/>
  <c r="G38" i="42" s="1"/>
  <c r="H34" i="47"/>
  <c r="H29" i="47"/>
  <c r="G31" i="47"/>
  <c r="H31" i="47" s="1"/>
  <c r="E36" i="49"/>
  <c r="F36" i="49" s="1"/>
  <c r="E30" i="49"/>
  <c r="G30" i="49" s="1"/>
  <c r="H30" i="49" s="1"/>
  <c r="E37" i="49"/>
  <c r="G37" i="49" s="1"/>
  <c r="H37" i="49" s="1"/>
  <c r="E30" i="53"/>
  <c r="G30" i="53" s="1"/>
  <c r="H30" i="53" s="1"/>
  <c r="G39" i="55"/>
  <c r="H39" i="55" s="1"/>
  <c r="E29" i="49"/>
  <c r="G29" i="49" s="1"/>
  <c r="H29" i="49" s="1"/>
  <c r="F28" i="30"/>
  <c r="F29" i="30"/>
  <c r="H30" i="30"/>
  <c r="F33" i="30"/>
  <c r="E31" i="31"/>
  <c r="G31" i="31" s="1"/>
  <c r="H31" i="31" s="1"/>
  <c r="E38" i="32"/>
  <c r="G38" i="32" s="1"/>
  <c r="E31" i="34"/>
  <c r="E36" i="36"/>
  <c r="G36" i="36" s="1"/>
  <c r="H36" i="36" s="1"/>
  <c r="E32" i="36"/>
  <c r="G32" i="36" s="1"/>
  <c r="H32" i="36" s="1"/>
  <c r="E38" i="36"/>
  <c r="G38" i="36" s="1"/>
  <c r="E32" i="37"/>
  <c r="G32" i="37" s="1"/>
  <c r="H32" i="37" s="1"/>
  <c r="E38" i="37"/>
  <c r="G38" i="37" s="1"/>
  <c r="H38" i="37" s="1"/>
  <c r="E35" i="38"/>
  <c r="G35" i="38" s="1"/>
  <c r="H35" i="38" s="1"/>
  <c r="E41" i="40"/>
  <c r="G41" i="40" s="1"/>
  <c r="H41" i="40" s="1"/>
  <c r="E39" i="42"/>
  <c r="G39" i="42" s="1"/>
  <c r="H29" i="44"/>
  <c r="E32" i="49"/>
  <c r="G32" i="49" s="1"/>
  <c r="H32" i="49" s="1"/>
  <c r="E38" i="49"/>
  <c r="G38" i="49" s="1"/>
  <c r="H38" i="49" s="1"/>
  <c r="E35" i="52"/>
  <c r="G35" i="52" s="1"/>
  <c r="H35" i="52" s="1"/>
  <c r="E33" i="53"/>
  <c r="F33" i="53" s="1"/>
  <c r="H33" i="55"/>
  <c r="H41" i="55"/>
  <c r="E33" i="49"/>
  <c r="G33" i="49" s="1"/>
  <c r="H33" i="49" s="1"/>
  <c r="E38" i="31"/>
  <c r="E29" i="36"/>
  <c r="G29" i="36" s="1"/>
  <c r="H29" i="36" s="1"/>
  <c r="E36" i="37"/>
  <c r="H29" i="39"/>
  <c r="E31" i="42"/>
  <c r="G31" i="42" s="1"/>
  <c r="H31" i="42" s="1"/>
  <c r="F28" i="47"/>
  <c r="F33" i="50"/>
  <c r="E30" i="52"/>
  <c r="G30" i="52" s="1"/>
  <c r="H30" i="52" s="1"/>
  <c r="E36" i="53"/>
  <c r="F36" i="53" s="1"/>
  <c r="F30" i="56"/>
  <c r="E35" i="56"/>
  <c r="G35" i="56" s="1"/>
  <c r="H35" i="56" s="1"/>
  <c r="E36" i="56"/>
  <c r="G36" i="56" s="1"/>
  <c r="H36" i="56" s="1"/>
  <c r="E39" i="56"/>
  <c r="G39" i="56" s="1"/>
  <c r="H39" i="56" s="1"/>
  <c r="H29" i="56"/>
  <c r="H30" i="56"/>
  <c r="F32" i="56"/>
  <c r="E38" i="56"/>
  <c r="G38" i="56" s="1"/>
  <c r="H38" i="56" s="1"/>
  <c r="F29" i="56"/>
  <c r="E34" i="56"/>
  <c r="E28" i="56"/>
  <c r="H31" i="55"/>
  <c r="H35" i="55"/>
  <c r="H35" i="54"/>
  <c r="E33" i="54"/>
  <c r="G33" i="54" s="1"/>
  <c r="H33" i="54" s="1"/>
  <c r="E30" i="54"/>
  <c r="F30" i="54" s="1"/>
  <c r="G28" i="54"/>
  <c r="H28" i="54" s="1"/>
  <c r="F34" i="55"/>
  <c r="G34" i="55"/>
  <c r="H34" i="55" s="1"/>
  <c r="H32" i="55"/>
  <c r="E29" i="55"/>
  <c r="G29" i="55" s="1"/>
  <c r="H29" i="55" s="1"/>
  <c r="H30" i="55"/>
  <c r="F32" i="55"/>
  <c r="E37" i="55"/>
  <c r="G37" i="55" s="1"/>
  <c r="H37" i="55" s="1"/>
  <c r="H38" i="55"/>
  <c r="G28" i="55"/>
  <c r="H28" i="55" s="1"/>
  <c r="F33" i="55"/>
  <c r="F41" i="55"/>
  <c r="F35" i="55"/>
  <c r="G36" i="54"/>
  <c r="H36" i="54" s="1"/>
  <c r="G39" i="54"/>
  <c r="H39" i="54" s="1"/>
  <c r="G30" i="54"/>
  <c r="H30" i="54" s="1"/>
  <c r="E32" i="54"/>
  <c r="G32" i="54" s="1"/>
  <c r="H32" i="54" s="1"/>
  <c r="F35" i="54"/>
  <c r="E40" i="54"/>
  <c r="G40" i="54" s="1"/>
  <c r="H40" i="54" s="1"/>
  <c r="E29" i="54"/>
  <c r="G29" i="54" s="1"/>
  <c r="H29" i="54" s="1"/>
  <c r="E37" i="54"/>
  <c r="G37" i="54" s="1"/>
  <c r="H37" i="54" s="1"/>
  <c r="E34" i="54"/>
  <c r="E31" i="54"/>
  <c r="H38" i="53"/>
  <c r="E35" i="53"/>
  <c r="G35" i="53" s="1"/>
  <c r="H35" i="53" s="1"/>
  <c r="F38" i="53"/>
  <c r="E32" i="53"/>
  <c r="G32" i="53" s="1"/>
  <c r="H32" i="53" s="1"/>
  <c r="E29" i="53"/>
  <c r="G29" i="53" s="1"/>
  <c r="H29" i="53" s="1"/>
  <c r="E37" i="53"/>
  <c r="G37" i="53" s="1"/>
  <c r="H37" i="53" s="1"/>
  <c r="E34" i="53"/>
  <c r="E31" i="53"/>
  <c r="E28" i="53"/>
  <c r="E38" i="52"/>
  <c r="G38" i="52" s="1"/>
  <c r="H38" i="52" s="1"/>
  <c r="E36" i="52"/>
  <c r="F36" i="52" s="1"/>
  <c r="F33" i="52"/>
  <c r="E32" i="52"/>
  <c r="G32" i="52" s="1"/>
  <c r="H32" i="52" s="1"/>
  <c r="E29" i="52"/>
  <c r="G29" i="52" s="1"/>
  <c r="H29" i="52" s="1"/>
  <c r="E37" i="52"/>
  <c r="G37" i="52" s="1"/>
  <c r="H37" i="52" s="1"/>
  <c r="F29" i="52"/>
  <c r="E34" i="52"/>
  <c r="E31" i="52"/>
  <c r="G31" i="52" s="1"/>
  <c r="H31" i="52" s="1"/>
  <c r="E28" i="52"/>
  <c r="E30" i="51"/>
  <c r="E38" i="51"/>
  <c r="H35" i="51"/>
  <c r="E36" i="51"/>
  <c r="G36" i="51" s="1"/>
  <c r="H36" i="51" s="1"/>
  <c r="H32" i="51"/>
  <c r="H29" i="51"/>
  <c r="F35" i="51"/>
  <c r="F29" i="51"/>
  <c r="E34" i="51"/>
  <c r="G34" i="51" s="1"/>
  <c r="H34" i="51" s="1"/>
  <c r="E31" i="51"/>
  <c r="G31" i="51" s="1"/>
  <c r="H31" i="51" s="1"/>
  <c r="E28" i="51"/>
  <c r="G33" i="50"/>
  <c r="H33" i="50" s="1"/>
  <c r="H38" i="50"/>
  <c r="F30" i="50"/>
  <c r="F38" i="50"/>
  <c r="H29" i="50"/>
  <c r="H37" i="50"/>
  <c r="G36" i="50"/>
  <c r="H36" i="50" s="1"/>
  <c r="F36" i="50"/>
  <c r="F29" i="50"/>
  <c r="E34" i="50"/>
  <c r="G34" i="50" s="1"/>
  <c r="H34" i="50" s="1"/>
  <c r="F37" i="50"/>
  <c r="E31" i="50"/>
  <c r="G31" i="50" s="1"/>
  <c r="H31" i="50" s="1"/>
  <c r="F35" i="50"/>
  <c r="E28" i="50"/>
  <c r="F35" i="49"/>
  <c r="G35" i="49"/>
  <c r="H35" i="49" s="1"/>
  <c r="F33" i="49"/>
  <c r="F32" i="49"/>
  <c r="E34" i="49"/>
  <c r="G34" i="49" s="1"/>
  <c r="H34" i="49" s="1"/>
  <c r="E31" i="49"/>
  <c r="G31" i="49" s="1"/>
  <c r="H31" i="49" s="1"/>
  <c r="E28" i="49"/>
  <c r="H37" i="48"/>
  <c r="F37" i="48"/>
  <c r="E28" i="48"/>
  <c r="G28" i="48" s="1"/>
  <c r="H28" i="48" s="1"/>
  <c r="F31" i="48"/>
  <c r="G34" i="48"/>
  <c r="H34" i="48" s="1"/>
  <c r="E33" i="48"/>
  <c r="G33" i="48" s="1"/>
  <c r="H33" i="48" s="1"/>
  <c r="E36" i="48"/>
  <c r="G36" i="48" s="1"/>
  <c r="H36" i="48" s="1"/>
  <c r="E30" i="48"/>
  <c r="E39" i="48"/>
  <c r="E35" i="48"/>
  <c r="G35" i="48" s="1"/>
  <c r="H35" i="48" s="1"/>
  <c r="E32" i="48"/>
  <c r="E29" i="48"/>
  <c r="E38" i="48"/>
  <c r="F39" i="47"/>
  <c r="H37" i="47"/>
  <c r="F36" i="47"/>
  <c r="F34" i="47"/>
  <c r="H39" i="47"/>
  <c r="H36" i="47"/>
  <c r="E30" i="47"/>
  <c r="G30" i="47" s="1"/>
  <c r="H30" i="47" s="1"/>
  <c r="F33" i="47"/>
  <c r="E38" i="47"/>
  <c r="G38" i="47" s="1"/>
  <c r="H38" i="47" s="1"/>
  <c r="F41" i="47"/>
  <c r="E35" i="47"/>
  <c r="E32" i="47"/>
  <c r="E40" i="47"/>
  <c r="F29" i="47"/>
  <c r="F37" i="47"/>
  <c r="E33" i="46"/>
  <c r="G36" i="46"/>
  <c r="H36" i="46" s="1"/>
  <c r="E29" i="46"/>
  <c r="G29" i="46" s="1"/>
  <c r="H29" i="46" s="1"/>
  <c r="E41" i="46"/>
  <c r="E37" i="46"/>
  <c r="G37" i="46" s="1"/>
  <c r="H37" i="46" s="1"/>
  <c r="E30" i="46"/>
  <c r="F30" i="46" s="1"/>
  <c r="H38" i="46"/>
  <c r="E39" i="46"/>
  <c r="F39" i="46" s="1"/>
  <c r="E34" i="46"/>
  <c r="G34" i="46" s="1"/>
  <c r="H34" i="46" s="1"/>
  <c r="F38" i="46"/>
  <c r="E31" i="46"/>
  <c r="E32" i="34"/>
  <c r="E34" i="38"/>
  <c r="E28" i="39"/>
  <c r="G28" i="39" s="1"/>
  <c r="H28" i="39" s="1"/>
  <c r="E34" i="39"/>
  <c r="G34" i="39" s="1"/>
  <c r="H34" i="39" s="1"/>
  <c r="E28" i="41"/>
  <c r="G28" i="41" s="1"/>
  <c r="H28" i="41" s="1"/>
  <c r="E35" i="41"/>
  <c r="G35" i="41" s="1"/>
  <c r="E30" i="42"/>
  <c r="G30" i="42" s="1"/>
  <c r="H30" i="42" s="1"/>
  <c r="E41" i="42"/>
  <c r="G41" i="42" s="1"/>
  <c r="H41" i="42" s="1"/>
  <c r="E38" i="45"/>
  <c r="G38" i="45" s="1"/>
  <c r="H38" i="45" s="1"/>
  <c r="E37" i="31"/>
  <c r="E29" i="31"/>
  <c r="G29" i="31" s="1"/>
  <c r="H29" i="31" s="1"/>
  <c r="E33" i="34"/>
  <c r="G33" i="34" s="1"/>
  <c r="H33" i="34" s="1"/>
  <c r="E31" i="38"/>
  <c r="G31" i="38" s="1"/>
  <c r="H31" i="38" s="1"/>
  <c r="E41" i="39"/>
  <c r="G41" i="39" s="1"/>
  <c r="H41" i="39" s="1"/>
  <c r="E33" i="39"/>
  <c r="G33" i="39" s="1"/>
  <c r="H33" i="39" s="1"/>
  <c r="E32" i="40"/>
  <c r="G32" i="40" s="1"/>
  <c r="H32" i="40" s="1"/>
  <c r="E36" i="41"/>
  <c r="G36" i="41" s="1"/>
  <c r="H36" i="41" s="1"/>
  <c r="E41" i="45"/>
  <c r="G41" i="45" s="1"/>
  <c r="E36" i="31"/>
  <c r="G36" i="31" s="1"/>
  <c r="H36" i="31" s="1"/>
  <c r="F28" i="31"/>
  <c r="E35" i="34"/>
  <c r="G35" i="34" s="1"/>
  <c r="E30" i="38"/>
  <c r="G30" i="38" s="1"/>
  <c r="H30" i="38" s="1"/>
  <c r="E40" i="39"/>
  <c r="E32" i="39"/>
  <c r="E33" i="40"/>
  <c r="E29" i="41"/>
  <c r="E33" i="42"/>
  <c r="G33" i="42" s="1"/>
  <c r="H33" i="42" s="1"/>
  <c r="E31" i="44"/>
  <c r="G31" i="44" s="1"/>
  <c r="E38" i="44"/>
  <c r="E33" i="41"/>
  <c r="G33" i="41" s="1"/>
  <c r="H33" i="41" s="1"/>
  <c r="E35" i="31"/>
  <c r="G35" i="31" s="1"/>
  <c r="H35" i="31" s="1"/>
  <c r="E32" i="32"/>
  <c r="G32" i="32" s="1"/>
  <c r="H32" i="32" s="1"/>
  <c r="E28" i="38"/>
  <c r="F28" i="38" s="1"/>
  <c r="E29" i="38"/>
  <c r="G29" i="38" s="1"/>
  <c r="H29" i="38" s="1"/>
  <c r="E39" i="39"/>
  <c r="E31" i="39"/>
  <c r="E35" i="40"/>
  <c r="G35" i="40" s="1"/>
  <c r="H35" i="40" s="1"/>
  <c r="E30" i="41"/>
  <c r="G30" i="41" s="1"/>
  <c r="H30" i="41" s="1"/>
  <c r="E37" i="41"/>
  <c r="E34" i="42"/>
  <c r="F34" i="42" s="1"/>
  <c r="F35" i="41"/>
  <c r="E35" i="39"/>
  <c r="E30" i="40"/>
  <c r="F30" i="40" s="1"/>
  <c r="E34" i="31"/>
  <c r="G34" i="31" s="1"/>
  <c r="H34" i="31" s="1"/>
  <c r="E33" i="32"/>
  <c r="G33" i="32" s="1"/>
  <c r="H33" i="32" s="1"/>
  <c r="F30" i="32"/>
  <c r="F38" i="32"/>
  <c r="E36" i="34"/>
  <c r="G36" i="34" s="1"/>
  <c r="H36" i="34" s="1"/>
  <c r="E37" i="34"/>
  <c r="G37" i="34" s="1"/>
  <c r="H37" i="34" s="1"/>
  <c r="E39" i="38"/>
  <c r="G39" i="38" s="1"/>
  <c r="E38" i="38"/>
  <c r="G38" i="38" s="1"/>
  <c r="H38" i="38" s="1"/>
  <c r="E38" i="39"/>
  <c r="E30" i="39"/>
  <c r="E36" i="40"/>
  <c r="G36" i="40" s="1"/>
  <c r="H36" i="40" s="1"/>
  <c r="E28" i="42"/>
  <c r="G28" i="42" s="1"/>
  <c r="H28" i="42" s="1"/>
  <c r="E36" i="42"/>
  <c r="G36" i="42" s="1"/>
  <c r="H36" i="42" s="1"/>
  <c r="E32" i="44"/>
  <c r="G32" i="44" s="1"/>
  <c r="H32" i="44" s="1"/>
  <c r="E31" i="41"/>
  <c r="G31" i="41" s="1"/>
  <c r="H31" i="41" s="1"/>
  <c r="E31" i="32"/>
  <c r="G31" i="32" s="1"/>
  <c r="H31" i="32" s="1"/>
  <c r="F35" i="32"/>
  <c r="E30" i="33"/>
  <c r="G30" i="33" s="1"/>
  <c r="E29" i="34"/>
  <c r="G29" i="34" s="1"/>
  <c r="H29" i="34" s="1"/>
  <c r="E37" i="38"/>
  <c r="E37" i="39"/>
  <c r="G37" i="39" s="1"/>
  <c r="E39" i="40"/>
  <c r="G39" i="40" s="1"/>
  <c r="H39" i="40" s="1"/>
  <c r="E40" i="40"/>
  <c r="G40" i="40" s="1"/>
  <c r="H40" i="40" s="1"/>
  <c r="E32" i="41"/>
  <c r="G32" i="41" s="1"/>
  <c r="H32" i="41" s="1"/>
  <c r="E29" i="42"/>
  <c r="G29" i="42" s="1"/>
  <c r="H29" i="42" s="1"/>
  <c r="E33" i="44"/>
  <c r="G33" i="44" s="1"/>
  <c r="H33" i="44" s="1"/>
  <c r="H41" i="45"/>
  <c r="F41" i="45"/>
  <c r="G40" i="45"/>
  <c r="H40" i="45" s="1"/>
  <c r="F40" i="45"/>
  <c r="E28" i="45"/>
  <c r="F28" i="45" s="1"/>
  <c r="E32" i="45"/>
  <c r="G32" i="45" s="1"/>
  <c r="H32" i="45" s="1"/>
  <c r="E39" i="45"/>
  <c r="G39" i="45" s="1"/>
  <c r="H39" i="45" s="1"/>
  <c r="E29" i="45"/>
  <c r="G29" i="45" s="1"/>
  <c r="H29" i="45" s="1"/>
  <c r="E37" i="45"/>
  <c r="E30" i="45"/>
  <c r="G30" i="45" s="1"/>
  <c r="H30" i="45" s="1"/>
  <c r="E33" i="45"/>
  <c r="G33" i="45" s="1"/>
  <c r="H33" i="45" s="1"/>
  <c r="E35" i="45"/>
  <c r="G35" i="45" s="1"/>
  <c r="H35" i="45" s="1"/>
  <c r="F36" i="45"/>
  <c r="F33" i="45"/>
  <c r="E34" i="45"/>
  <c r="G34" i="45" s="1"/>
  <c r="H34" i="45" s="1"/>
  <c r="E31" i="45"/>
  <c r="H31" i="44"/>
  <c r="F30" i="44"/>
  <c r="H35" i="44"/>
  <c r="F36" i="44"/>
  <c r="G36" i="44"/>
  <c r="H36" i="44" s="1"/>
  <c r="F33" i="44"/>
  <c r="F35" i="44"/>
  <c r="H30" i="44"/>
  <c r="F29" i="44"/>
  <c r="E34" i="44"/>
  <c r="G34" i="44" s="1"/>
  <c r="H34" i="44" s="1"/>
  <c r="F37" i="44"/>
  <c r="E28" i="44"/>
  <c r="G37" i="43"/>
  <c r="H37" i="43" s="1"/>
  <c r="F37" i="43"/>
  <c r="E28" i="43"/>
  <c r="G28" i="43" s="1"/>
  <c r="H28" i="43" s="1"/>
  <c r="E33" i="43"/>
  <c r="G33" i="43" s="1"/>
  <c r="H33" i="43" s="1"/>
  <c r="E30" i="43"/>
  <c r="G30" i="43" s="1"/>
  <c r="H30" i="43" s="1"/>
  <c r="E38" i="43"/>
  <c r="G38" i="43" s="1"/>
  <c r="H38" i="43" s="1"/>
  <c r="E34" i="43"/>
  <c r="E35" i="43"/>
  <c r="E32" i="43"/>
  <c r="G32" i="43" s="1"/>
  <c r="H32" i="43" s="1"/>
  <c r="E31" i="43"/>
  <c r="G31" i="43" s="1"/>
  <c r="H31" i="43" s="1"/>
  <c r="E36" i="43"/>
  <c r="G36" i="43" s="1"/>
  <c r="H36" i="43" s="1"/>
  <c r="E29" i="43"/>
  <c r="H39" i="42"/>
  <c r="F37" i="42"/>
  <c r="G37" i="42"/>
  <c r="H37" i="42" s="1"/>
  <c r="H38" i="42"/>
  <c r="F39" i="42"/>
  <c r="E35" i="42"/>
  <c r="G35" i="42" s="1"/>
  <c r="H35" i="42" s="1"/>
  <c r="F38" i="42"/>
  <c r="E32" i="42"/>
  <c r="E40" i="42"/>
  <c r="F31" i="42"/>
  <c r="F30" i="41"/>
  <c r="F38" i="41"/>
  <c r="E34" i="41"/>
  <c r="G34" i="41" s="1"/>
  <c r="H34" i="41" s="1"/>
  <c r="H35" i="41"/>
  <c r="F33" i="41"/>
  <c r="F36" i="40"/>
  <c r="F33" i="40"/>
  <c r="F28" i="40"/>
  <c r="G33" i="40"/>
  <c r="H33" i="40" s="1"/>
  <c r="G28" i="40"/>
  <c r="H28" i="40" s="1"/>
  <c r="F39" i="40"/>
  <c r="G38" i="40"/>
  <c r="H38" i="40" s="1"/>
  <c r="E29" i="40"/>
  <c r="G29" i="40" s="1"/>
  <c r="H29" i="40" s="1"/>
  <c r="E37" i="40"/>
  <c r="G37" i="40" s="1"/>
  <c r="H37" i="40" s="1"/>
  <c r="F40" i="40"/>
  <c r="E34" i="40"/>
  <c r="E31" i="40"/>
  <c r="H37" i="39"/>
  <c r="F29" i="39"/>
  <c r="G28" i="38"/>
  <c r="H28" i="38" s="1"/>
  <c r="F29" i="38"/>
  <c r="E33" i="38"/>
  <c r="G33" i="38" s="1"/>
  <c r="H33" i="38" s="1"/>
  <c r="F34" i="38"/>
  <c r="F32" i="38"/>
  <c r="H32" i="38"/>
  <c r="H39" i="38"/>
  <c r="F31" i="38"/>
  <c r="G34" i="38"/>
  <c r="H34" i="38" s="1"/>
  <c r="F33" i="38"/>
  <c r="F39" i="38"/>
  <c r="H33" i="37"/>
  <c r="H30" i="37"/>
  <c r="F36" i="37"/>
  <c r="G36" i="37"/>
  <c r="H36" i="37" s="1"/>
  <c r="F33" i="37"/>
  <c r="F30" i="37"/>
  <c r="E29" i="37"/>
  <c r="G29" i="37" s="1"/>
  <c r="H29" i="37" s="1"/>
  <c r="F32" i="37"/>
  <c r="G35" i="37"/>
  <c r="H35" i="37" s="1"/>
  <c r="E37" i="37"/>
  <c r="G37" i="37" s="1"/>
  <c r="H37" i="37" s="1"/>
  <c r="E34" i="37"/>
  <c r="E31" i="37"/>
  <c r="G31" i="37" s="1"/>
  <c r="H31" i="37" s="1"/>
  <c r="E28" i="37"/>
  <c r="F33" i="36"/>
  <c r="F28" i="36"/>
  <c r="H35" i="36"/>
  <c r="H38" i="36"/>
  <c r="G33" i="36"/>
  <c r="H33" i="36" s="1"/>
  <c r="F38" i="36"/>
  <c r="F35" i="36"/>
  <c r="E34" i="36"/>
  <c r="G34" i="36" s="1"/>
  <c r="H34" i="36" s="1"/>
  <c r="F37" i="36"/>
  <c r="E31" i="36"/>
  <c r="E33" i="35"/>
  <c r="G33" i="35" s="1"/>
  <c r="H33" i="35" s="1"/>
  <c r="E28" i="35"/>
  <c r="F28" i="35" s="1"/>
  <c r="E31" i="35"/>
  <c r="F31" i="35" s="1"/>
  <c r="F36" i="35"/>
  <c r="E38" i="35"/>
  <c r="G38" i="35" s="1"/>
  <c r="H38" i="35" s="1"/>
  <c r="E32" i="35"/>
  <c r="G32" i="35" s="1"/>
  <c r="H32" i="35" s="1"/>
  <c r="E30" i="35"/>
  <c r="G30" i="35" s="1"/>
  <c r="H30" i="35" s="1"/>
  <c r="E35" i="35"/>
  <c r="G35" i="35" s="1"/>
  <c r="H35" i="35" s="1"/>
  <c r="E29" i="35"/>
  <c r="E37" i="35"/>
  <c r="E34" i="35"/>
  <c r="G34" i="35" s="1"/>
  <c r="H34" i="35" s="1"/>
  <c r="F31" i="34"/>
  <c r="F30" i="34"/>
  <c r="G31" i="34"/>
  <c r="H31" i="34" s="1"/>
  <c r="H35" i="34"/>
  <c r="F36" i="34"/>
  <c r="F38" i="34"/>
  <c r="H30" i="34"/>
  <c r="F29" i="34"/>
  <c r="E34" i="34"/>
  <c r="G34" i="34" s="1"/>
  <c r="H34" i="34" s="1"/>
  <c r="E28" i="34"/>
  <c r="E31" i="33"/>
  <c r="F31" i="33" s="1"/>
  <c r="E36" i="33"/>
  <c r="E32" i="33"/>
  <c r="G32" i="33" s="1"/>
  <c r="H32" i="33" s="1"/>
  <c r="E28" i="33"/>
  <c r="E33" i="33"/>
  <c r="G33" i="33" s="1"/>
  <c r="H33" i="33" s="1"/>
  <c r="F38" i="33"/>
  <c r="H35" i="33"/>
  <c r="E29" i="33"/>
  <c r="G29" i="33" s="1"/>
  <c r="H29" i="33" s="1"/>
  <c r="H30" i="33"/>
  <c r="E37" i="33"/>
  <c r="G37" i="33" s="1"/>
  <c r="H37" i="33" s="1"/>
  <c r="H38" i="33"/>
  <c r="F35" i="33"/>
  <c r="E34" i="33"/>
  <c r="H29" i="32"/>
  <c r="G36" i="32"/>
  <c r="H36" i="32" s="1"/>
  <c r="F36" i="32"/>
  <c r="H30" i="32"/>
  <c r="F32" i="32"/>
  <c r="E37" i="32"/>
  <c r="G37" i="32" s="1"/>
  <c r="H37" i="32" s="1"/>
  <c r="H38" i="32"/>
  <c r="F29" i="32"/>
  <c r="E34" i="32"/>
  <c r="H35" i="32"/>
  <c r="E28" i="32"/>
  <c r="F33" i="31"/>
  <c r="G37" i="31"/>
  <c r="H37" i="31" s="1"/>
  <c r="F30" i="31"/>
  <c r="G38" i="31"/>
  <c r="H38" i="31" s="1"/>
  <c r="G33" i="31"/>
  <c r="H33" i="31" s="1"/>
  <c r="H30" i="31"/>
  <c r="F29" i="31"/>
  <c r="F37" i="31"/>
  <c r="H38" i="30"/>
  <c r="G28" i="30"/>
  <c r="H28" i="30" s="1"/>
  <c r="F30" i="30"/>
  <c r="H33" i="30"/>
  <c r="F35" i="30"/>
  <c r="G36" i="30"/>
  <c r="H36" i="30" s="1"/>
  <c r="F38" i="30"/>
  <c r="F32" i="30"/>
  <c r="G37" i="56" l="1"/>
  <c r="H37" i="56" s="1"/>
  <c r="F38" i="56"/>
  <c r="F36" i="56"/>
  <c r="F40" i="55"/>
  <c r="G36" i="55"/>
  <c r="H36" i="55" s="1"/>
  <c r="G38" i="54"/>
  <c r="H38" i="54" s="1"/>
  <c r="F30" i="53"/>
  <c r="F32" i="53"/>
  <c r="F35" i="52"/>
  <c r="F31" i="51"/>
  <c r="F34" i="51"/>
  <c r="F32" i="51"/>
  <c r="F37" i="51"/>
  <c r="F32" i="50"/>
  <c r="G36" i="49"/>
  <c r="H36" i="49" s="1"/>
  <c r="F32" i="46"/>
  <c r="F35" i="46"/>
  <c r="G28" i="46"/>
  <c r="H28" i="46" s="1"/>
  <c r="F30" i="43"/>
  <c r="G34" i="42"/>
  <c r="H34" i="42" s="1"/>
  <c r="F36" i="42"/>
  <c r="F31" i="41"/>
  <c r="F32" i="41"/>
  <c r="F41" i="39"/>
  <c r="F37" i="39"/>
  <c r="F34" i="39"/>
  <c r="G28" i="35"/>
  <c r="H28" i="35" s="1"/>
  <c r="F32" i="31"/>
  <c r="F31" i="31"/>
  <c r="F39" i="30"/>
  <c r="F36" i="31"/>
  <c r="F37" i="37"/>
  <c r="F36" i="39"/>
  <c r="G33" i="56"/>
  <c r="H33" i="56" s="1"/>
  <c r="G31" i="56"/>
  <c r="H31" i="56" s="1"/>
  <c r="F32" i="36"/>
  <c r="F34" i="36"/>
  <c r="F40" i="46"/>
  <c r="G39" i="46"/>
  <c r="H39" i="46" s="1"/>
  <c r="F37" i="49"/>
  <c r="F34" i="49"/>
  <c r="F32" i="52"/>
  <c r="F38" i="52"/>
  <c r="F35" i="53"/>
  <c r="G33" i="53"/>
  <c r="H33" i="53" s="1"/>
  <c r="F39" i="56"/>
  <c r="G31" i="35"/>
  <c r="H31" i="35" s="1"/>
  <c r="F28" i="39"/>
  <c r="G30" i="40"/>
  <c r="H30" i="40" s="1"/>
  <c r="G33" i="51"/>
  <c r="H33" i="51" s="1"/>
  <c r="F30" i="52"/>
  <c r="F31" i="55"/>
  <c r="F28" i="42"/>
  <c r="F35" i="31"/>
  <c r="F31" i="32"/>
  <c r="F35" i="35"/>
  <c r="F37" i="40"/>
  <c r="F38" i="45"/>
  <c r="F37" i="46"/>
  <c r="F38" i="49"/>
  <c r="F31" i="50"/>
  <c r="G36" i="52"/>
  <c r="H36" i="52" s="1"/>
  <c r="G36" i="53"/>
  <c r="H36" i="53" s="1"/>
  <c r="F29" i="36"/>
  <c r="F35" i="38"/>
  <c r="F36" i="36"/>
  <c r="F36" i="38"/>
  <c r="F38" i="38"/>
  <c r="F36" i="41"/>
  <c r="F33" i="43"/>
  <c r="F30" i="49"/>
  <c r="F38" i="37"/>
  <c r="F35" i="34"/>
  <c r="F30" i="36"/>
  <c r="F41" i="40"/>
  <c r="F28" i="41"/>
  <c r="F29" i="49"/>
  <c r="F35" i="56"/>
  <c r="G34" i="56"/>
  <c r="H34" i="56" s="1"/>
  <c r="F34" i="56"/>
  <c r="G28" i="56"/>
  <c r="H28" i="56" s="1"/>
  <c r="F28" i="56"/>
  <c r="F37" i="55"/>
  <c r="H42" i="55"/>
  <c r="F33" i="54"/>
  <c r="F29" i="55"/>
  <c r="F37" i="54"/>
  <c r="G31" i="54"/>
  <c r="H31" i="54" s="1"/>
  <c r="F31" i="54"/>
  <c r="F34" i="54"/>
  <c r="G34" i="54"/>
  <c r="H34" i="54" s="1"/>
  <c r="F40" i="54"/>
  <c r="F32" i="54"/>
  <c r="F29" i="54"/>
  <c r="G28" i="53"/>
  <c r="H28" i="53" s="1"/>
  <c r="F28" i="53"/>
  <c r="F37" i="53"/>
  <c r="G34" i="53"/>
  <c r="H34" i="53" s="1"/>
  <c r="F34" i="53"/>
  <c r="F31" i="53"/>
  <c r="G31" i="53"/>
  <c r="H31" i="53" s="1"/>
  <c r="F29" i="53"/>
  <c r="F28" i="52"/>
  <c r="G28" i="52"/>
  <c r="H28" i="52" s="1"/>
  <c r="F37" i="52"/>
  <c r="G34" i="52"/>
  <c r="H34" i="52" s="1"/>
  <c r="F34" i="52"/>
  <c r="F31" i="52"/>
  <c r="F36" i="51"/>
  <c r="G38" i="51"/>
  <c r="H38" i="51" s="1"/>
  <c r="F38" i="51"/>
  <c r="G30" i="51"/>
  <c r="H30" i="51" s="1"/>
  <c r="F30" i="51"/>
  <c r="G28" i="51"/>
  <c r="H28" i="51" s="1"/>
  <c r="F28" i="51"/>
  <c r="F34" i="50"/>
  <c r="G28" i="50"/>
  <c r="H28" i="50" s="1"/>
  <c r="H39" i="50" s="1"/>
  <c r="F28" i="50"/>
  <c r="G28" i="49"/>
  <c r="H28" i="49" s="1"/>
  <c r="H39" i="49" s="1"/>
  <c r="F28" i="49"/>
  <c r="F31" i="49"/>
  <c r="F33" i="48"/>
  <c r="G39" i="48"/>
  <c r="H39" i="48" s="1"/>
  <c r="F39" i="48"/>
  <c r="G38" i="48"/>
  <c r="H38" i="48" s="1"/>
  <c r="F38" i="48"/>
  <c r="F36" i="48"/>
  <c r="G30" i="48"/>
  <c r="H30" i="48" s="1"/>
  <c r="F30" i="48"/>
  <c r="G29" i="48"/>
  <c r="H29" i="48" s="1"/>
  <c r="F29" i="48"/>
  <c r="F35" i="48"/>
  <c r="F32" i="48"/>
  <c r="G32" i="48"/>
  <c r="H32" i="48" s="1"/>
  <c r="F28" i="48"/>
  <c r="G32" i="47"/>
  <c r="H32" i="47" s="1"/>
  <c r="F32" i="47"/>
  <c r="G35" i="47"/>
  <c r="H35" i="47" s="1"/>
  <c r="F35" i="47"/>
  <c r="F30" i="47"/>
  <c r="G40" i="47"/>
  <c r="H40" i="47" s="1"/>
  <c r="F40" i="47"/>
  <c r="F38" i="47"/>
  <c r="G41" i="46"/>
  <c r="H41" i="46" s="1"/>
  <c r="F41" i="46"/>
  <c r="G30" i="46"/>
  <c r="H30" i="46" s="1"/>
  <c r="G33" i="46"/>
  <c r="H33" i="46" s="1"/>
  <c r="F33" i="46"/>
  <c r="F29" i="46"/>
  <c r="G31" i="46"/>
  <c r="H31" i="46" s="1"/>
  <c r="F31" i="46"/>
  <c r="F34" i="46"/>
  <c r="G30" i="39"/>
  <c r="H30" i="39" s="1"/>
  <c r="F30" i="39"/>
  <c r="G31" i="39"/>
  <c r="H31" i="39" s="1"/>
  <c r="F31" i="39"/>
  <c r="G31" i="33"/>
  <c r="H31" i="33" s="1"/>
  <c r="F30" i="42"/>
  <c r="F34" i="44"/>
  <c r="G39" i="39"/>
  <c r="H39" i="39" s="1"/>
  <c r="F39" i="39"/>
  <c r="G38" i="44"/>
  <c r="H38" i="44" s="1"/>
  <c r="F38" i="44"/>
  <c r="F35" i="40"/>
  <c r="G38" i="39"/>
  <c r="H38" i="39" s="1"/>
  <c r="F38" i="39"/>
  <c r="F30" i="35"/>
  <c r="F30" i="38"/>
  <c r="G35" i="39"/>
  <c r="H35" i="39" s="1"/>
  <c r="F35" i="39"/>
  <c r="G29" i="41"/>
  <c r="H29" i="41" s="1"/>
  <c r="F29" i="41"/>
  <c r="F30" i="33"/>
  <c r="F33" i="34"/>
  <c r="F33" i="35"/>
  <c r="F35" i="42"/>
  <c r="F41" i="42"/>
  <c r="F33" i="39"/>
  <c r="F32" i="40"/>
  <c r="F32" i="43"/>
  <c r="F32" i="44"/>
  <c r="F31" i="44"/>
  <c r="F30" i="45"/>
  <c r="G37" i="38"/>
  <c r="H37" i="38" s="1"/>
  <c r="H40" i="38" s="1"/>
  <c r="F37" i="38"/>
  <c r="G37" i="41"/>
  <c r="H37" i="41" s="1"/>
  <c r="F37" i="41"/>
  <c r="F32" i="39"/>
  <c r="G32" i="39"/>
  <c r="H32" i="39" s="1"/>
  <c r="F29" i="42"/>
  <c r="F33" i="32"/>
  <c r="F34" i="31"/>
  <c r="F37" i="34"/>
  <c r="F33" i="42"/>
  <c r="G40" i="39"/>
  <c r="H40" i="39" s="1"/>
  <c r="F40" i="39"/>
  <c r="G32" i="34"/>
  <c r="H32" i="34" s="1"/>
  <c r="F32" i="34"/>
  <c r="F29" i="45"/>
  <c r="G28" i="45"/>
  <c r="H28" i="45" s="1"/>
  <c r="F39" i="45"/>
  <c r="F32" i="45"/>
  <c r="G37" i="45"/>
  <c r="H37" i="45" s="1"/>
  <c r="F37" i="45"/>
  <c r="F35" i="45"/>
  <c r="G31" i="45"/>
  <c r="H31" i="45" s="1"/>
  <c r="F31" i="45"/>
  <c r="F34" i="45"/>
  <c r="G28" i="44"/>
  <c r="H28" i="44" s="1"/>
  <c r="F28" i="44"/>
  <c r="F28" i="43"/>
  <c r="F38" i="43"/>
  <c r="F31" i="43"/>
  <c r="F36" i="43"/>
  <c r="G35" i="43"/>
  <c r="H35" i="43" s="1"/>
  <c r="F35" i="43"/>
  <c r="F34" i="43"/>
  <c r="G34" i="43"/>
  <c r="H34" i="43" s="1"/>
  <c r="G29" i="43"/>
  <c r="H29" i="43" s="1"/>
  <c r="F29" i="43"/>
  <c r="G32" i="42"/>
  <c r="H32" i="42" s="1"/>
  <c r="F32" i="42"/>
  <c r="G40" i="42"/>
  <c r="H40" i="42" s="1"/>
  <c r="F40" i="42"/>
  <c r="F34" i="41"/>
  <c r="F29" i="40"/>
  <c r="F34" i="40"/>
  <c r="G34" i="40"/>
  <c r="H34" i="40" s="1"/>
  <c r="G31" i="40"/>
  <c r="H31" i="40" s="1"/>
  <c r="F31" i="40"/>
  <c r="F29" i="37"/>
  <c r="G34" i="37"/>
  <c r="H34" i="37" s="1"/>
  <c r="F34" i="37"/>
  <c r="F28" i="37"/>
  <c r="G28" i="37"/>
  <c r="H28" i="37" s="1"/>
  <c r="F31" i="37"/>
  <c r="F31" i="36"/>
  <c r="G31" i="36"/>
  <c r="H31" i="36" s="1"/>
  <c r="H39" i="36" s="1"/>
  <c r="F32" i="35"/>
  <c r="F38" i="35"/>
  <c r="G29" i="35"/>
  <c r="H29" i="35" s="1"/>
  <c r="F29" i="35"/>
  <c r="G37" i="35"/>
  <c r="H37" i="35" s="1"/>
  <c r="F37" i="35"/>
  <c r="F34" i="35"/>
  <c r="F28" i="34"/>
  <c r="G28" i="34"/>
  <c r="H28" i="34" s="1"/>
  <c r="F34" i="34"/>
  <c r="F37" i="33"/>
  <c r="G28" i="33"/>
  <c r="H28" i="33" s="1"/>
  <c r="F28" i="33"/>
  <c r="G36" i="33"/>
  <c r="H36" i="33" s="1"/>
  <c r="F36" i="33"/>
  <c r="F33" i="33"/>
  <c r="F32" i="33"/>
  <c r="F29" i="33"/>
  <c r="G34" i="33"/>
  <c r="H34" i="33" s="1"/>
  <c r="F34" i="33"/>
  <c r="F37" i="32"/>
  <c r="G28" i="32"/>
  <c r="H28" i="32" s="1"/>
  <c r="F28" i="32"/>
  <c r="G34" i="32"/>
  <c r="H34" i="32" s="1"/>
  <c r="F34" i="32"/>
  <c r="H39" i="31"/>
  <c r="F38" i="31"/>
  <c r="H39" i="30"/>
  <c r="H40" i="56" l="1"/>
  <c r="F39" i="36"/>
  <c r="F39" i="41"/>
  <c r="F42" i="40"/>
  <c r="H42" i="46"/>
  <c r="F39" i="50"/>
  <c r="H39" i="51"/>
  <c r="F42" i="55"/>
  <c r="F40" i="38"/>
  <c r="H39" i="34"/>
  <c r="F39" i="51"/>
  <c r="F42" i="39"/>
  <c r="H39" i="41"/>
  <c r="F40" i="56"/>
  <c r="H42" i="40"/>
  <c r="H39" i="44"/>
  <c r="H42" i="39"/>
  <c r="F41" i="54"/>
  <c r="H41" i="54"/>
  <c r="F39" i="53"/>
  <c r="H39" i="53"/>
  <c r="H39" i="52"/>
  <c r="F39" i="52"/>
  <c r="F39" i="49"/>
  <c r="H40" i="48"/>
  <c r="F40" i="48"/>
  <c r="F42" i="47"/>
  <c r="H42" i="47"/>
  <c r="F42" i="46"/>
  <c r="F39" i="31"/>
  <c r="F39" i="44"/>
  <c r="F42" i="45"/>
  <c r="H39" i="35"/>
  <c r="H39" i="37"/>
  <c r="H42" i="45"/>
  <c r="F39" i="43"/>
  <c r="H39" i="43"/>
  <c r="H42" i="42"/>
  <c r="F42" i="42"/>
  <c r="F39" i="37"/>
  <c r="F39" i="35"/>
  <c r="F39" i="34"/>
  <c r="H39" i="33"/>
  <c r="F39" i="33"/>
  <c r="F39" i="32"/>
  <c r="H39" i="32"/>
  <c r="G53" i="30"/>
  <c r="G21" i="30"/>
  <c r="E38" i="29"/>
  <c r="G38" i="29" s="1"/>
  <c r="D38" i="29"/>
  <c r="H38" i="29" s="1"/>
  <c r="E37" i="29"/>
  <c r="G37" i="29" s="1"/>
  <c r="D37" i="29"/>
  <c r="F37" i="29" s="1"/>
  <c r="E36" i="29"/>
  <c r="G36" i="29" s="1"/>
  <c r="D36" i="29"/>
  <c r="E35" i="29"/>
  <c r="G35" i="29" s="1"/>
  <c r="D35" i="29"/>
  <c r="H35" i="29" s="1"/>
  <c r="E34" i="29"/>
  <c r="G34" i="29" s="1"/>
  <c r="D34" i="29"/>
  <c r="F34" i="29" s="1"/>
  <c r="E33" i="29"/>
  <c r="G33" i="29" s="1"/>
  <c r="D33" i="29"/>
  <c r="H33" i="29" s="1"/>
  <c r="E32" i="29"/>
  <c r="G32" i="29" s="1"/>
  <c r="D32" i="29"/>
  <c r="H32" i="29" s="1"/>
  <c r="E31" i="29"/>
  <c r="G31" i="29" s="1"/>
  <c r="D31" i="29"/>
  <c r="F31" i="29" s="1"/>
  <c r="E30" i="29"/>
  <c r="G30" i="29" s="1"/>
  <c r="D30" i="29"/>
  <c r="H30" i="29" s="1"/>
  <c r="E29" i="29"/>
  <c r="G29" i="29" s="1"/>
  <c r="D29" i="29"/>
  <c r="E28" i="29"/>
  <c r="D28" i="29"/>
  <c r="H34" i="29" l="1"/>
  <c r="H31" i="29"/>
  <c r="F29" i="29"/>
  <c r="H36" i="29"/>
  <c r="H29" i="29"/>
  <c r="F28" i="29"/>
  <c r="H37" i="29"/>
  <c r="F38" i="29"/>
  <c r="F36" i="29"/>
  <c r="F33" i="29"/>
  <c r="F35" i="29"/>
  <c r="G28" i="29"/>
  <c r="H28" i="29" s="1"/>
  <c r="F30" i="29"/>
  <c r="F32" i="29"/>
  <c r="F39" i="29" l="1"/>
  <c r="H39" i="29"/>
  <c r="G62" i="29" l="1"/>
  <c r="G21" i="29"/>
  <c r="E38" i="28"/>
  <c r="G38" i="28" s="1"/>
  <c r="D38" i="28"/>
  <c r="E37" i="28"/>
  <c r="G37" i="28" s="1"/>
  <c r="D37" i="28"/>
  <c r="F37" i="28" s="1"/>
  <c r="E36" i="28"/>
  <c r="G36" i="28" s="1"/>
  <c r="D36" i="28"/>
  <c r="E35" i="28"/>
  <c r="G35" i="28" s="1"/>
  <c r="D35" i="28"/>
  <c r="H35" i="28" s="1"/>
  <c r="E34" i="28"/>
  <c r="G34" i="28" s="1"/>
  <c r="D34" i="28"/>
  <c r="E33" i="28"/>
  <c r="G33" i="28" s="1"/>
  <c r="D33" i="28"/>
  <c r="F33" i="28" s="1"/>
  <c r="E32" i="28"/>
  <c r="G32" i="28" s="1"/>
  <c r="D32" i="28"/>
  <c r="E31" i="28"/>
  <c r="G31" i="28" s="1"/>
  <c r="D31" i="28"/>
  <c r="F31" i="28" s="1"/>
  <c r="E30" i="28"/>
  <c r="G30" i="28" s="1"/>
  <c r="D30" i="28"/>
  <c r="H30" i="28" s="1"/>
  <c r="E29" i="28"/>
  <c r="G29" i="28" s="1"/>
  <c r="D29" i="28"/>
  <c r="E28" i="28"/>
  <c r="G28" i="28" s="1"/>
  <c r="D28" i="28"/>
  <c r="F29" i="28" l="1"/>
  <c r="H32" i="28"/>
  <c r="F34" i="28"/>
  <c r="H37" i="28"/>
  <c r="H34" i="28"/>
  <c r="H31" i="28"/>
  <c r="H36" i="28"/>
  <c r="H29" i="28"/>
  <c r="H28" i="28"/>
  <c r="H38" i="28"/>
  <c r="F28" i="28"/>
  <c r="H33" i="28"/>
  <c r="F35" i="28"/>
  <c r="F36" i="28"/>
  <c r="F30" i="28"/>
  <c r="F38" i="28"/>
  <c r="F32" i="28"/>
  <c r="H39" i="28" l="1"/>
  <c r="F39" i="28"/>
  <c r="G61" i="28" l="1"/>
  <c r="G21" i="28"/>
  <c r="E38" i="27"/>
  <c r="G38" i="27" s="1"/>
  <c r="D38" i="27"/>
  <c r="E37" i="27"/>
  <c r="G37" i="27" s="1"/>
  <c r="D37" i="27"/>
  <c r="F37" i="27" s="1"/>
  <c r="E36" i="27"/>
  <c r="G36" i="27" s="1"/>
  <c r="D36" i="27"/>
  <c r="E35" i="27"/>
  <c r="G35" i="27" s="1"/>
  <c r="D35" i="27"/>
  <c r="F35" i="27" s="1"/>
  <c r="E34" i="27"/>
  <c r="G34" i="27" s="1"/>
  <c r="D34" i="27"/>
  <c r="F34" i="27" s="1"/>
  <c r="E33" i="27"/>
  <c r="G33" i="27" s="1"/>
  <c r="D33" i="27"/>
  <c r="H33" i="27" s="1"/>
  <c r="E32" i="27"/>
  <c r="G32" i="27" s="1"/>
  <c r="D32" i="27"/>
  <c r="H32" i="27" s="1"/>
  <c r="E31" i="27"/>
  <c r="G31" i="27" s="1"/>
  <c r="D31" i="27"/>
  <c r="E30" i="27"/>
  <c r="G30" i="27" s="1"/>
  <c r="D30" i="27"/>
  <c r="E29" i="27"/>
  <c r="G29" i="27" s="1"/>
  <c r="D29" i="27"/>
  <c r="F29" i="27" s="1"/>
  <c r="E28" i="27"/>
  <c r="G28" i="27" s="1"/>
  <c r="D28" i="27"/>
  <c r="H31" i="27" l="1"/>
  <c r="H30" i="27"/>
  <c r="H28" i="27"/>
  <c r="F31" i="27"/>
  <c r="H34" i="27"/>
  <c r="H37" i="27"/>
  <c r="H29" i="27"/>
  <c r="H36" i="27"/>
  <c r="H38" i="27"/>
  <c r="F28" i="27"/>
  <c r="F33" i="27"/>
  <c r="F30" i="27"/>
  <c r="F38" i="27"/>
  <c r="H35" i="27"/>
  <c r="F36" i="27"/>
  <c r="F32" i="27"/>
  <c r="H39" i="27" l="1"/>
  <c r="F39" i="27"/>
  <c r="G56" i="27" l="1"/>
  <c r="G21" i="27"/>
  <c r="E37" i="26"/>
  <c r="G37" i="26" s="1"/>
  <c r="D37" i="26"/>
  <c r="F37" i="26" s="1"/>
  <c r="E36" i="26"/>
  <c r="G36" i="26" s="1"/>
  <c r="D36" i="26"/>
  <c r="E35" i="26"/>
  <c r="D35" i="26"/>
  <c r="E34" i="26"/>
  <c r="G34" i="26" s="1"/>
  <c r="D34" i="26"/>
  <c r="E33" i="26"/>
  <c r="G33" i="26" s="1"/>
  <c r="D33" i="26"/>
  <c r="F33" i="26" s="1"/>
  <c r="E32" i="26"/>
  <c r="G32" i="26" s="1"/>
  <c r="D32" i="26"/>
  <c r="E31" i="26"/>
  <c r="G31" i="26" s="1"/>
  <c r="D31" i="26"/>
  <c r="H31" i="26" s="1"/>
  <c r="E30" i="26"/>
  <c r="G30" i="26" s="1"/>
  <c r="D30" i="26"/>
  <c r="E29" i="26"/>
  <c r="G29" i="26" s="1"/>
  <c r="D29" i="26"/>
  <c r="H29" i="26" s="1"/>
  <c r="E28" i="26"/>
  <c r="G28" i="26" s="1"/>
  <c r="D28" i="26"/>
  <c r="F30" i="26" l="1"/>
  <c r="H34" i="26"/>
  <c r="F36" i="26"/>
  <c r="H36" i="26"/>
  <c r="F28" i="26"/>
  <c r="H32" i="26"/>
  <c r="H33" i="26"/>
  <c r="H30" i="26"/>
  <c r="H28" i="26"/>
  <c r="F35" i="26"/>
  <c r="F32" i="26"/>
  <c r="G35" i="26"/>
  <c r="H35" i="26" s="1"/>
  <c r="F29" i="26"/>
  <c r="F34" i="26"/>
  <c r="H37" i="26"/>
  <c r="F31" i="26"/>
  <c r="H38" i="26" l="1"/>
  <c r="F38" i="26"/>
  <c r="G61" i="26" l="1"/>
  <c r="G21" i="26"/>
  <c r="E37" i="25" l="1"/>
  <c r="G37" i="25" s="1"/>
  <c r="D37" i="25"/>
  <c r="H37" i="25" s="1"/>
  <c r="E36" i="25"/>
  <c r="G36" i="25" s="1"/>
  <c r="D36" i="25"/>
  <c r="F36" i="25" s="1"/>
  <c r="E35" i="25"/>
  <c r="G35" i="25" s="1"/>
  <c r="D35" i="25"/>
  <c r="E34" i="25"/>
  <c r="G34" i="25" s="1"/>
  <c r="D34" i="25"/>
  <c r="F34" i="25" s="1"/>
  <c r="E33" i="25"/>
  <c r="G33" i="25" s="1"/>
  <c r="D33" i="25"/>
  <c r="F33" i="25" s="1"/>
  <c r="E32" i="25"/>
  <c r="G32" i="25" s="1"/>
  <c r="D32" i="25"/>
  <c r="H32" i="25" s="1"/>
  <c r="E31" i="25"/>
  <c r="G31" i="25" s="1"/>
  <c r="D31" i="25"/>
  <c r="H31" i="25" s="1"/>
  <c r="E30" i="25"/>
  <c r="G30" i="25" s="1"/>
  <c r="D30" i="25"/>
  <c r="E29" i="25"/>
  <c r="G29" i="25" s="1"/>
  <c r="D29" i="25"/>
  <c r="F29" i="25" s="1"/>
  <c r="E28" i="25"/>
  <c r="G28" i="25" s="1"/>
  <c r="D28" i="25"/>
  <c r="F28" i="25" l="1"/>
  <c r="F30" i="25"/>
  <c r="H33" i="25"/>
  <c r="H30" i="25"/>
  <c r="H28" i="25"/>
  <c r="H35" i="25"/>
  <c r="H36" i="25"/>
  <c r="F35" i="25"/>
  <c r="F32" i="25"/>
  <c r="H29" i="25"/>
  <c r="F31" i="25"/>
  <c r="H34" i="25"/>
  <c r="F37" i="25"/>
  <c r="F38" i="25" l="1"/>
  <c r="H38" i="25"/>
  <c r="G21" i="25" l="1"/>
  <c r="E38" i="24"/>
  <c r="G38" i="24" s="1"/>
  <c r="D38" i="24"/>
  <c r="H38" i="24" s="1"/>
  <c r="E37" i="24"/>
  <c r="G37" i="24" s="1"/>
  <c r="D37" i="24"/>
  <c r="F37" i="24" s="1"/>
  <c r="E36" i="24"/>
  <c r="G36" i="24" s="1"/>
  <c r="D36" i="24"/>
  <c r="E35" i="24"/>
  <c r="G35" i="24" s="1"/>
  <c r="D35" i="24"/>
  <c r="H35" i="24" s="1"/>
  <c r="E34" i="24"/>
  <c r="G34" i="24" s="1"/>
  <c r="D34" i="24"/>
  <c r="F34" i="24" s="1"/>
  <c r="E33" i="24"/>
  <c r="G33" i="24" s="1"/>
  <c r="D33" i="24"/>
  <c r="E32" i="24"/>
  <c r="G32" i="24" s="1"/>
  <c r="D32" i="24"/>
  <c r="H32" i="24" s="1"/>
  <c r="E31" i="24"/>
  <c r="G31" i="24" s="1"/>
  <c r="D31" i="24"/>
  <c r="F31" i="24" s="1"/>
  <c r="E30" i="24"/>
  <c r="G30" i="24" s="1"/>
  <c r="D30" i="24"/>
  <c r="H30" i="24" s="1"/>
  <c r="E29" i="24"/>
  <c r="G29" i="24" s="1"/>
  <c r="D29" i="24"/>
  <c r="E28" i="24"/>
  <c r="D28" i="24"/>
  <c r="G56" i="24"/>
  <c r="F29" i="24" l="1"/>
  <c r="F33" i="24"/>
  <c r="H29" i="24"/>
  <c r="H37" i="24"/>
  <c r="F28" i="24"/>
  <c r="H31" i="24"/>
  <c r="H34" i="24"/>
  <c r="H36" i="24"/>
  <c r="F36" i="24"/>
  <c r="G28" i="24"/>
  <c r="H28" i="24" s="1"/>
  <c r="F30" i="24"/>
  <c r="H33" i="24"/>
  <c r="F35" i="24"/>
  <c r="F32" i="24"/>
  <c r="F38" i="24"/>
  <c r="F39" i="24" l="1"/>
  <c r="H39" i="24"/>
  <c r="G59" i="23" l="1"/>
  <c r="E38" i="23"/>
  <c r="G38" i="23" s="1"/>
  <c r="D38" i="23"/>
  <c r="H38" i="23" s="1"/>
  <c r="E37" i="23"/>
  <c r="G37" i="23" s="1"/>
  <c r="D37" i="23"/>
  <c r="E36" i="23"/>
  <c r="G36" i="23" s="1"/>
  <c r="D36" i="23"/>
  <c r="E35" i="23"/>
  <c r="G35" i="23" s="1"/>
  <c r="D35" i="23"/>
  <c r="E34" i="23"/>
  <c r="G34" i="23" s="1"/>
  <c r="D34" i="23"/>
  <c r="E33" i="23"/>
  <c r="G33" i="23" s="1"/>
  <c r="D33" i="23"/>
  <c r="E32" i="23"/>
  <c r="G32" i="23" s="1"/>
  <c r="D32" i="23"/>
  <c r="E31" i="23"/>
  <c r="G31" i="23" s="1"/>
  <c r="D31" i="23"/>
  <c r="E30" i="23"/>
  <c r="G30" i="23" s="1"/>
  <c r="D30" i="23"/>
  <c r="H30" i="23" s="1"/>
  <c r="E29" i="23"/>
  <c r="G29" i="23" s="1"/>
  <c r="D29" i="23"/>
  <c r="E28" i="23"/>
  <c r="G28" i="23" s="1"/>
  <c r="D28" i="23"/>
  <c r="H33" i="23" l="1"/>
  <c r="F29" i="23"/>
  <c r="F31" i="23"/>
  <c r="F35" i="23"/>
  <c r="F37" i="23"/>
  <c r="F34" i="23"/>
  <c r="H32" i="23"/>
  <c r="H37" i="23"/>
  <c r="H31" i="23"/>
  <c r="H34" i="23"/>
  <c r="H28" i="23"/>
  <c r="H29" i="23"/>
  <c r="H36" i="23"/>
  <c r="F28" i="23"/>
  <c r="F36" i="23"/>
  <c r="F33" i="23"/>
  <c r="F30" i="23"/>
  <c r="F38" i="23"/>
  <c r="H35" i="23"/>
  <c r="F32" i="23"/>
  <c r="H39" i="23" l="1"/>
  <c r="F39" i="23"/>
  <c r="G21" i="23" l="1"/>
  <c r="E38" i="22"/>
  <c r="G38" i="22" s="1"/>
  <c r="D38" i="22"/>
  <c r="E37" i="22"/>
  <c r="G37" i="22" s="1"/>
  <c r="D37" i="22"/>
  <c r="E36" i="22"/>
  <c r="G36" i="22" s="1"/>
  <c r="D36" i="22"/>
  <c r="E35" i="22"/>
  <c r="G35" i="22" s="1"/>
  <c r="D35" i="22"/>
  <c r="E34" i="22"/>
  <c r="G34" i="22" s="1"/>
  <c r="D34" i="22"/>
  <c r="E33" i="22"/>
  <c r="G33" i="22" s="1"/>
  <c r="D33" i="22"/>
  <c r="E32" i="22"/>
  <c r="G32" i="22" s="1"/>
  <c r="D32" i="22"/>
  <c r="G31" i="22"/>
  <c r="E31" i="22"/>
  <c r="D31" i="22"/>
  <c r="F31" i="22" s="1"/>
  <c r="E30" i="22"/>
  <c r="G30" i="22" s="1"/>
  <c r="D30" i="22"/>
  <c r="H30" i="22" s="1"/>
  <c r="E29" i="22"/>
  <c r="G29" i="22" s="1"/>
  <c r="D29" i="22"/>
  <c r="F29" i="22" s="1"/>
  <c r="E28" i="22"/>
  <c r="G28" i="22" s="1"/>
  <c r="D28" i="22"/>
  <c r="H32" i="22" l="1"/>
  <c r="F34" i="22"/>
  <c r="H33" i="22"/>
  <c r="F37" i="22"/>
  <c r="H38" i="22"/>
  <c r="F35" i="22"/>
  <c r="H37" i="22"/>
  <c r="H34" i="22"/>
  <c r="H28" i="22"/>
  <c r="H31" i="22"/>
  <c r="H29" i="22"/>
  <c r="H36" i="22"/>
  <c r="F38" i="22"/>
  <c r="H35" i="22"/>
  <c r="F28" i="22"/>
  <c r="F36" i="22"/>
  <c r="F33" i="22"/>
  <c r="F30" i="22"/>
  <c r="F32" i="22"/>
  <c r="H39" i="22" l="1"/>
  <c r="F39" i="22"/>
  <c r="G59" i="22" l="1"/>
  <c r="G21" i="22"/>
  <c r="E38" i="21"/>
  <c r="G38" i="21" s="1"/>
  <c r="D38" i="21"/>
  <c r="E37" i="21"/>
  <c r="G37" i="21" s="1"/>
  <c r="D37" i="21"/>
  <c r="E36" i="21"/>
  <c r="G36" i="21" s="1"/>
  <c r="D36" i="21"/>
  <c r="E35" i="21"/>
  <c r="G35" i="21" s="1"/>
  <c r="D35" i="21"/>
  <c r="E34" i="21"/>
  <c r="G34" i="21" s="1"/>
  <c r="D34" i="21"/>
  <c r="F34" i="21" s="1"/>
  <c r="E33" i="21"/>
  <c r="G33" i="21" s="1"/>
  <c r="D33" i="21"/>
  <c r="E32" i="21"/>
  <c r="G32" i="21" s="1"/>
  <c r="D32" i="21"/>
  <c r="H32" i="21" s="1"/>
  <c r="E31" i="21"/>
  <c r="G31" i="21" s="1"/>
  <c r="D31" i="21"/>
  <c r="E30" i="21"/>
  <c r="G30" i="21" s="1"/>
  <c r="D30" i="21"/>
  <c r="H30" i="21" s="1"/>
  <c r="E29" i="21"/>
  <c r="G29" i="21" s="1"/>
  <c r="D29" i="21"/>
  <c r="E28" i="21"/>
  <c r="G28" i="21" s="1"/>
  <c r="D28" i="21"/>
  <c r="F29" i="21" l="1"/>
  <c r="F31" i="21"/>
  <c r="H33" i="21"/>
  <c r="F35" i="21"/>
  <c r="F37" i="21"/>
  <c r="H34" i="21"/>
  <c r="H31" i="21"/>
  <c r="H28" i="21"/>
  <c r="H37" i="21"/>
  <c r="H36" i="21"/>
  <c r="H29" i="21"/>
  <c r="H38" i="21"/>
  <c r="F28" i="21"/>
  <c r="F36" i="21"/>
  <c r="F30" i="21"/>
  <c r="F33" i="21"/>
  <c r="F38" i="21"/>
  <c r="H35" i="21"/>
  <c r="F32" i="21"/>
  <c r="H39" i="21" l="1"/>
  <c r="F39" i="21"/>
  <c r="G61" i="21" l="1"/>
  <c r="G21" i="21"/>
  <c r="E41" i="20"/>
  <c r="G41" i="20" s="1"/>
  <c r="D41" i="20"/>
  <c r="H41" i="20" s="1"/>
  <c r="E40" i="20"/>
  <c r="G40" i="20" s="1"/>
  <c r="D40" i="20"/>
  <c r="F40" i="20" s="1"/>
  <c r="E39" i="20"/>
  <c r="G39" i="20" s="1"/>
  <c r="D39" i="20"/>
  <c r="E38" i="20"/>
  <c r="G38" i="20" s="1"/>
  <c r="D38" i="20"/>
  <c r="H38" i="20" s="1"/>
  <c r="E37" i="20"/>
  <c r="G37" i="20" s="1"/>
  <c r="D37" i="20"/>
  <c r="E36" i="20"/>
  <c r="G36" i="20" s="1"/>
  <c r="D36" i="20"/>
  <c r="E35" i="20"/>
  <c r="G35" i="20" s="1"/>
  <c r="D35" i="20"/>
  <c r="E34" i="20"/>
  <c r="G34" i="20" s="1"/>
  <c r="D34" i="20"/>
  <c r="E33" i="20"/>
  <c r="G33" i="20" s="1"/>
  <c r="D33" i="20"/>
  <c r="H33" i="20" s="1"/>
  <c r="E32" i="20"/>
  <c r="G32" i="20" s="1"/>
  <c r="D32" i="20"/>
  <c r="F32" i="20" s="1"/>
  <c r="E31" i="20"/>
  <c r="G31" i="20" s="1"/>
  <c r="D31" i="20"/>
  <c r="E30" i="20"/>
  <c r="G30" i="20" s="1"/>
  <c r="D30" i="20"/>
  <c r="E29" i="20"/>
  <c r="G29" i="20" s="1"/>
  <c r="D29" i="20"/>
  <c r="E28" i="20"/>
  <c r="G28" i="20" s="1"/>
  <c r="D28" i="20"/>
  <c r="F29" i="20" l="1"/>
  <c r="H36" i="20"/>
  <c r="F37" i="20"/>
  <c r="H30" i="20"/>
  <c r="F34" i="20"/>
  <c r="F28" i="20"/>
  <c r="H35" i="20"/>
  <c r="H39" i="20"/>
  <c r="H40" i="20"/>
  <c r="H32" i="20"/>
  <c r="H29" i="20"/>
  <c r="H37" i="20"/>
  <c r="H31" i="20"/>
  <c r="H34" i="20"/>
  <c r="F39" i="20"/>
  <c r="F36" i="20"/>
  <c r="F33" i="20"/>
  <c r="F41" i="20"/>
  <c r="H28" i="20"/>
  <c r="F30" i="20"/>
  <c r="F38" i="20"/>
  <c r="F31" i="20"/>
  <c r="F35" i="20"/>
  <c r="H42" i="20" l="1"/>
  <c r="F42" i="20"/>
  <c r="G76" i="20" l="1"/>
  <c r="G21" i="20"/>
  <c r="E41" i="19"/>
  <c r="G41" i="19" s="1"/>
  <c r="D41" i="19"/>
  <c r="H41" i="19" s="1"/>
  <c r="E40" i="19"/>
  <c r="G40" i="19" s="1"/>
  <c r="D40" i="19"/>
  <c r="F40" i="19" s="1"/>
  <c r="E39" i="19"/>
  <c r="G39" i="19" s="1"/>
  <c r="D39" i="19"/>
  <c r="E38" i="19"/>
  <c r="G38" i="19" s="1"/>
  <c r="D38" i="19"/>
  <c r="H38" i="19" s="1"/>
  <c r="E37" i="19"/>
  <c r="G37" i="19" s="1"/>
  <c r="D37" i="19"/>
  <c r="F37" i="19" s="1"/>
  <c r="E36" i="19"/>
  <c r="G36" i="19" s="1"/>
  <c r="D36" i="19"/>
  <c r="E35" i="19"/>
  <c r="G35" i="19" s="1"/>
  <c r="D35" i="19"/>
  <c r="E34" i="19"/>
  <c r="G34" i="19" s="1"/>
  <c r="D34" i="19"/>
  <c r="E33" i="19"/>
  <c r="G33" i="19" s="1"/>
  <c r="D33" i="19"/>
  <c r="F33" i="19" s="1"/>
  <c r="E32" i="19"/>
  <c r="G32" i="19" s="1"/>
  <c r="D32" i="19"/>
  <c r="F32" i="19" s="1"/>
  <c r="E31" i="19"/>
  <c r="G31" i="19" s="1"/>
  <c r="D31" i="19"/>
  <c r="E30" i="19"/>
  <c r="G30" i="19" s="1"/>
  <c r="D30" i="19"/>
  <c r="E29" i="19"/>
  <c r="G29" i="19" s="1"/>
  <c r="D29" i="19"/>
  <c r="E28" i="19"/>
  <c r="G28" i="19" s="1"/>
  <c r="D28" i="19"/>
  <c r="F29" i="19" l="1"/>
  <c r="H36" i="19"/>
  <c r="H30" i="19"/>
  <c r="F34" i="19"/>
  <c r="H28" i="19"/>
  <c r="H35" i="19"/>
  <c r="H40" i="19"/>
  <c r="H39" i="19"/>
  <c r="H31" i="19"/>
  <c r="H34" i="19"/>
  <c r="H37" i="19"/>
  <c r="H32" i="19"/>
  <c r="H29" i="19"/>
  <c r="F28" i="19"/>
  <c r="F41" i="19"/>
  <c r="F30" i="19"/>
  <c r="F38" i="19"/>
  <c r="H33" i="19"/>
  <c r="F35" i="19"/>
  <c r="F31" i="19"/>
  <c r="F39" i="19"/>
  <c r="F36" i="19"/>
  <c r="H42" i="19" l="1"/>
  <c r="F42" i="19"/>
  <c r="G21" i="19" l="1"/>
  <c r="E41" i="18"/>
  <c r="D41" i="18"/>
  <c r="E40" i="18"/>
  <c r="G40" i="18" s="1"/>
  <c r="D40" i="18"/>
  <c r="E39" i="18"/>
  <c r="G39" i="18" s="1"/>
  <c r="D39" i="18"/>
  <c r="H39" i="18" s="1"/>
  <c r="E38" i="18"/>
  <c r="G38" i="18" s="1"/>
  <c r="D38" i="18"/>
  <c r="E37" i="18"/>
  <c r="G37" i="18" s="1"/>
  <c r="D37" i="18"/>
  <c r="F37" i="18" s="1"/>
  <c r="E36" i="18"/>
  <c r="G36" i="18" s="1"/>
  <c r="D36" i="18"/>
  <c r="H36" i="18" s="1"/>
  <c r="E35" i="18"/>
  <c r="G35" i="18" s="1"/>
  <c r="D35" i="18"/>
  <c r="E34" i="18"/>
  <c r="D34" i="18"/>
  <c r="E33" i="18"/>
  <c r="G33" i="18" s="1"/>
  <c r="D33" i="18"/>
  <c r="H33" i="18" s="1"/>
  <c r="E32" i="18"/>
  <c r="G32" i="18" s="1"/>
  <c r="D32" i="18"/>
  <c r="F32" i="18" s="1"/>
  <c r="E31" i="18"/>
  <c r="G31" i="18" s="1"/>
  <c r="D31" i="18"/>
  <c r="E30" i="18"/>
  <c r="G30" i="18" s="1"/>
  <c r="D30" i="18"/>
  <c r="H30" i="18" s="1"/>
  <c r="E29" i="18"/>
  <c r="G29" i="18" s="1"/>
  <c r="D29" i="18"/>
  <c r="F29" i="18" s="1"/>
  <c r="E28" i="18"/>
  <c r="G28" i="18" s="1"/>
  <c r="D28" i="18"/>
  <c r="H38" i="18" l="1"/>
  <c r="F40" i="18"/>
  <c r="F35" i="18"/>
  <c r="H29" i="18"/>
  <c r="H32" i="18"/>
  <c r="F41" i="18"/>
  <c r="F34" i="18"/>
  <c r="H40" i="18"/>
  <c r="H37" i="18"/>
  <c r="H35" i="18"/>
  <c r="H28" i="18"/>
  <c r="H31" i="18"/>
  <c r="F31" i="18"/>
  <c r="G34" i="18"/>
  <c r="H34" i="18" s="1"/>
  <c r="F39" i="18"/>
  <c r="G41" i="18"/>
  <c r="H41" i="18" s="1"/>
  <c r="F28" i="18"/>
  <c r="F36" i="18"/>
  <c r="F33" i="18"/>
  <c r="F30" i="18"/>
  <c r="F38" i="18"/>
  <c r="F42" i="18" l="1"/>
  <c r="H42" i="18"/>
  <c r="G68" i="18" l="1"/>
  <c r="G21" i="18"/>
  <c r="E41" i="17"/>
  <c r="G41" i="17" s="1"/>
  <c r="D41" i="17"/>
  <c r="H41" i="17" s="1"/>
  <c r="E40" i="17"/>
  <c r="G40" i="17" s="1"/>
  <c r="D40" i="17"/>
  <c r="F40" i="17" s="1"/>
  <c r="E39" i="17"/>
  <c r="G39" i="17" s="1"/>
  <c r="D39" i="17"/>
  <c r="E38" i="17"/>
  <c r="G38" i="17" s="1"/>
  <c r="D38" i="17"/>
  <c r="E37" i="17"/>
  <c r="G37" i="17" s="1"/>
  <c r="D37" i="17"/>
  <c r="F37" i="17" s="1"/>
  <c r="E36" i="17"/>
  <c r="G36" i="17" s="1"/>
  <c r="D36" i="17"/>
  <c r="E35" i="17"/>
  <c r="G35" i="17" s="1"/>
  <c r="D35" i="17"/>
  <c r="E34" i="17"/>
  <c r="G34" i="17" s="1"/>
  <c r="D34" i="17"/>
  <c r="E33" i="17"/>
  <c r="G33" i="17" s="1"/>
  <c r="D33" i="17"/>
  <c r="E32" i="17"/>
  <c r="G32" i="17" s="1"/>
  <c r="D32" i="17"/>
  <c r="F32" i="17" s="1"/>
  <c r="E31" i="17"/>
  <c r="G31" i="17" s="1"/>
  <c r="D31" i="17"/>
  <c r="E30" i="17"/>
  <c r="G30" i="17" s="1"/>
  <c r="D30" i="17"/>
  <c r="E29" i="17"/>
  <c r="G29" i="17" s="1"/>
  <c r="D29" i="17"/>
  <c r="F29" i="17" s="1"/>
  <c r="E28" i="17"/>
  <c r="G28" i="17" s="1"/>
  <c r="D28" i="17"/>
  <c r="F28" i="17" s="1"/>
  <c r="H33" i="17" l="1"/>
  <c r="H38" i="17"/>
  <c r="H31" i="17"/>
  <c r="H30" i="17"/>
  <c r="H39" i="17"/>
  <c r="H35" i="17"/>
  <c r="H28" i="17"/>
  <c r="H37" i="17"/>
  <c r="F39" i="17"/>
  <c r="H36" i="17"/>
  <c r="F31" i="17"/>
  <c r="H29" i="17"/>
  <c r="F34" i="17"/>
  <c r="H34" i="17"/>
  <c r="F30" i="17"/>
  <c r="F38" i="17"/>
  <c r="H32" i="17"/>
  <c r="H40" i="17"/>
  <c r="F36" i="17"/>
  <c r="F33" i="17"/>
  <c r="F41" i="17"/>
  <c r="F35" i="17"/>
  <c r="H42" i="17" l="1"/>
  <c r="F42" i="17"/>
  <c r="G80" i="17"/>
  <c r="G21" i="17"/>
  <c r="E41" i="16"/>
  <c r="G41" i="16" s="1"/>
  <c r="D41" i="16"/>
  <c r="E40" i="16"/>
  <c r="G40" i="16" s="1"/>
  <c r="D40" i="16"/>
  <c r="E39" i="16"/>
  <c r="G39" i="16" s="1"/>
  <c r="D39" i="16"/>
  <c r="E38" i="16"/>
  <c r="G38" i="16" s="1"/>
  <c r="D38" i="16"/>
  <c r="F38" i="16" s="1"/>
  <c r="E37" i="16"/>
  <c r="G37" i="16" s="1"/>
  <c r="D37" i="16"/>
  <c r="E36" i="16"/>
  <c r="G36" i="16" s="1"/>
  <c r="D36" i="16"/>
  <c r="E35" i="16"/>
  <c r="G35" i="16" s="1"/>
  <c r="D35" i="16"/>
  <c r="E34" i="16"/>
  <c r="G34" i="16" s="1"/>
  <c r="D34" i="16"/>
  <c r="F34" i="16" s="1"/>
  <c r="E33" i="16"/>
  <c r="G33" i="16" s="1"/>
  <c r="D33" i="16"/>
  <c r="E32" i="16"/>
  <c r="G32" i="16" s="1"/>
  <c r="D32" i="16"/>
  <c r="E31" i="16"/>
  <c r="G31" i="16" s="1"/>
  <c r="D31" i="16"/>
  <c r="E30" i="16"/>
  <c r="G30" i="16" s="1"/>
  <c r="D30" i="16"/>
  <c r="F30" i="16" s="1"/>
  <c r="E29" i="16"/>
  <c r="G29" i="16" s="1"/>
  <c r="D29" i="16"/>
  <c r="E28" i="16"/>
  <c r="G28" i="16" s="1"/>
  <c r="D28" i="16"/>
  <c r="H28" i="16" s="1"/>
  <c r="F33" i="16" l="1"/>
  <c r="F35" i="16"/>
  <c r="F37" i="16"/>
  <c r="H39" i="16"/>
  <c r="F41" i="16"/>
  <c r="H29" i="16"/>
  <c r="H36" i="16"/>
  <c r="H41" i="16"/>
  <c r="H32" i="16"/>
  <c r="H38" i="16"/>
  <c r="H33" i="16"/>
  <c r="H35" i="16"/>
  <c r="H40" i="16"/>
  <c r="H30" i="16"/>
  <c r="H31" i="16"/>
  <c r="F32" i="16"/>
  <c r="F29" i="16"/>
  <c r="F31" i="16"/>
  <c r="H37" i="16"/>
  <c r="F39" i="16"/>
  <c r="H34" i="16"/>
  <c r="F36" i="16"/>
  <c r="F40" i="16"/>
  <c r="F28" i="16"/>
  <c r="H42" i="16" l="1"/>
  <c r="F42" i="16"/>
  <c r="G21" i="16" l="1"/>
  <c r="E41" i="15"/>
  <c r="G41" i="15" s="1"/>
  <c r="D41" i="15"/>
  <c r="F41" i="15" s="1"/>
  <c r="E40" i="15"/>
  <c r="G40" i="15" s="1"/>
  <c r="D40" i="15"/>
  <c r="F40" i="15" s="1"/>
  <c r="E39" i="15"/>
  <c r="G39" i="15" s="1"/>
  <c r="D39" i="15"/>
  <c r="E38" i="15"/>
  <c r="G38" i="15" s="1"/>
  <c r="D38" i="15"/>
  <c r="H38" i="15" s="1"/>
  <c r="E37" i="15"/>
  <c r="G37" i="15" s="1"/>
  <c r="D37" i="15"/>
  <c r="F37" i="15" s="1"/>
  <c r="E36" i="15"/>
  <c r="G36" i="15" s="1"/>
  <c r="D36" i="15"/>
  <c r="E35" i="15"/>
  <c r="G35" i="15" s="1"/>
  <c r="D35" i="15"/>
  <c r="E34" i="15"/>
  <c r="G34" i="15" s="1"/>
  <c r="D34" i="15"/>
  <c r="F34" i="15" s="1"/>
  <c r="E33" i="15"/>
  <c r="G33" i="15" s="1"/>
  <c r="D33" i="15"/>
  <c r="F33" i="15" s="1"/>
  <c r="E32" i="15"/>
  <c r="G32" i="15" s="1"/>
  <c r="D32" i="15"/>
  <c r="E31" i="15"/>
  <c r="G31" i="15" s="1"/>
  <c r="D31" i="15"/>
  <c r="H31" i="15" s="1"/>
  <c r="E30" i="15"/>
  <c r="G30" i="15" s="1"/>
  <c r="D30" i="15"/>
  <c r="H30" i="15" s="1"/>
  <c r="E29" i="15"/>
  <c r="G29" i="15" s="1"/>
  <c r="D29" i="15"/>
  <c r="F29" i="15" s="1"/>
  <c r="E28" i="15"/>
  <c r="G28" i="15" s="1"/>
  <c r="D28" i="15"/>
  <c r="F28" i="15" l="1"/>
  <c r="F32" i="15"/>
  <c r="H35" i="15"/>
  <c r="H40" i="15"/>
  <c r="H37" i="15"/>
  <c r="H34" i="15"/>
  <c r="H29" i="15"/>
  <c r="H32" i="15"/>
  <c r="H39" i="15"/>
  <c r="H36" i="15"/>
  <c r="F31" i="15"/>
  <c r="F39" i="15"/>
  <c r="F36" i="15"/>
  <c r="H28" i="15"/>
  <c r="F30" i="15"/>
  <c r="F38" i="15"/>
  <c r="H33" i="15"/>
  <c r="F35" i="15"/>
  <c r="H41" i="15"/>
  <c r="H42" i="15" l="1"/>
  <c r="F42" i="15"/>
  <c r="G21" i="15" l="1"/>
  <c r="E41" i="14"/>
  <c r="G41" i="14" s="1"/>
  <c r="D41" i="14"/>
  <c r="E40" i="14"/>
  <c r="G40" i="14" s="1"/>
  <c r="D40" i="14"/>
  <c r="E39" i="14"/>
  <c r="D39" i="14"/>
  <c r="E38" i="14"/>
  <c r="G38" i="14" s="1"/>
  <c r="D38" i="14"/>
  <c r="E37" i="14"/>
  <c r="G37" i="14" s="1"/>
  <c r="D37" i="14"/>
  <c r="F37" i="14" s="1"/>
  <c r="E36" i="14"/>
  <c r="G36" i="14" s="1"/>
  <c r="D36" i="14"/>
  <c r="E35" i="14"/>
  <c r="G35" i="14" s="1"/>
  <c r="D35" i="14"/>
  <c r="E34" i="14"/>
  <c r="G34" i="14" s="1"/>
  <c r="D34" i="14"/>
  <c r="E33" i="14"/>
  <c r="G33" i="14" s="1"/>
  <c r="D33" i="14"/>
  <c r="H33" i="14" s="1"/>
  <c r="E32" i="14"/>
  <c r="G32" i="14" s="1"/>
  <c r="D32" i="14"/>
  <c r="E31" i="14"/>
  <c r="G31" i="14" s="1"/>
  <c r="D31" i="14"/>
  <c r="E30" i="14"/>
  <c r="G30" i="14" s="1"/>
  <c r="D30" i="14"/>
  <c r="E29" i="14"/>
  <c r="G29" i="14" s="1"/>
  <c r="D29" i="14"/>
  <c r="F29" i="14" s="1"/>
  <c r="E28" i="14"/>
  <c r="G28" i="14" s="1"/>
  <c r="D28" i="14"/>
  <c r="H28" i="14" l="1"/>
  <c r="F32" i="14"/>
  <c r="F34" i="14"/>
  <c r="F36" i="14"/>
  <c r="H38" i="14"/>
  <c r="F40" i="14"/>
  <c r="H30" i="14"/>
  <c r="H31" i="14"/>
  <c r="H32" i="14"/>
  <c r="H29" i="14"/>
  <c r="H37" i="14"/>
  <c r="H34" i="14"/>
  <c r="H40" i="14"/>
  <c r="H35" i="14"/>
  <c r="F39" i="14"/>
  <c r="H41" i="14"/>
  <c r="G39" i="14"/>
  <c r="H39" i="14" s="1"/>
  <c r="F41" i="14"/>
  <c r="H36" i="14"/>
  <c r="F38" i="14"/>
  <c r="F31" i="14"/>
  <c r="F33" i="14"/>
  <c r="F30" i="14"/>
  <c r="F35" i="14"/>
  <c r="F28" i="14"/>
  <c r="H42" i="14" l="1"/>
  <c r="F42" i="14"/>
  <c r="G64" i="14" l="1"/>
  <c r="G21" i="14"/>
  <c r="E39" i="13"/>
  <c r="G39" i="13" s="1"/>
  <c r="D39" i="13"/>
  <c r="E38" i="13"/>
  <c r="G38" i="13" s="1"/>
  <c r="D38" i="13"/>
  <c r="E37" i="13"/>
  <c r="D37" i="13"/>
  <c r="E36" i="13"/>
  <c r="G36" i="13" s="1"/>
  <c r="D36" i="13"/>
  <c r="E35" i="13"/>
  <c r="G35" i="13" s="1"/>
  <c r="D35" i="13"/>
  <c r="E34" i="13"/>
  <c r="G34" i="13" s="1"/>
  <c r="D34" i="13"/>
  <c r="E33" i="13"/>
  <c r="G33" i="13" s="1"/>
  <c r="D33" i="13"/>
  <c r="E32" i="13"/>
  <c r="G32" i="13" s="1"/>
  <c r="D32" i="13"/>
  <c r="E31" i="13"/>
  <c r="G31" i="13" s="1"/>
  <c r="D31" i="13"/>
  <c r="E30" i="13"/>
  <c r="G30" i="13" s="1"/>
  <c r="D30" i="13"/>
  <c r="E29" i="13"/>
  <c r="G29" i="13" s="1"/>
  <c r="D29" i="13"/>
  <c r="E28" i="13"/>
  <c r="G28" i="13" s="1"/>
  <c r="D28" i="13"/>
  <c r="F31" i="13" l="1"/>
  <c r="H33" i="13"/>
  <c r="F35" i="13"/>
  <c r="F39" i="13"/>
  <c r="F30" i="13"/>
  <c r="F32" i="13"/>
  <c r="H34" i="13"/>
  <c r="H36" i="13"/>
  <c r="F38" i="13"/>
  <c r="H28" i="13"/>
  <c r="H35" i="13"/>
  <c r="H30" i="13"/>
  <c r="H32" i="13"/>
  <c r="H29" i="13"/>
  <c r="H38" i="13"/>
  <c r="F37" i="13"/>
  <c r="F29" i="13"/>
  <c r="G37" i="13"/>
  <c r="H37" i="13" s="1"/>
  <c r="F36" i="13"/>
  <c r="H31" i="13"/>
  <c r="F33" i="13"/>
  <c r="H39" i="13"/>
  <c r="F34" i="13"/>
  <c r="F28" i="13"/>
  <c r="H40" i="13" l="1"/>
  <c r="F40" i="13"/>
  <c r="G21" i="13" l="1"/>
  <c r="E41" i="12"/>
  <c r="G41" i="12" s="1"/>
  <c r="D41" i="12"/>
  <c r="E40" i="12"/>
  <c r="G40" i="12" s="1"/>
  <c r="D40" i="12"/>
  <c r="E39" i="12"/>
  <c r="D39" i="12"/>
  <c r="E38" i="12"/>
  <c r="G38" i="12" s="1"/>
  <c r="D38" i="12"/>
  <c r="E37" i="12"/>
  <c r="G37" i="12" s="1"/>
  <c r="D37" i="12"/>
  <c r="E36" i="12"/>
  <c r="G36" i="12" s="1"/>
  <c r="D36" i="12"/>
  <c r="F36" i="12" s="1"/>
  <c r="E35" i="12"/>
  <c r="G35" i="12" s="1"/>
  <c r="D35" i="12"/>
  <c r="E34" i="12"/>
  <c r="G34" i="12" s="1"/>
  <c r="D34" i="12"/>
  <c r="F34" i="12" s="1"/>
  <c r="E33" i="12"/>
  <c r="G33" i="12" s="1"/>
  <c r="D33" i="12"/>
  <c r="E32" i="12"/>
  <c r="G32" i="12" s="1"/>
  <c r="D32" i="12"/>
  <c r="F32" i="12" s="1"/>
  <c r="E31" i="12"/>
  <c r="G31" i="12" s="1"/>
  <c r="D31" i="12"/>
  <c r="E30" i="12"/>
  <c r="G30" i="12" s="1"/>
  <c r="D30" i="12"/>
  <c r="E29" i="12"/>
  <c r="G29" i="12" s="1"/>
  <c r="D29" i="12"/>
  <c r="E28" i="12"/>
  <c r="G28" i="12" s="1"/>
  <c r="D28" i="12"/>
  <c r="H38" i="12" l="1"/>
  <c r="F40" i="12"/>
  <c r="F29" i="12"/>
  <c r="H33" i="12"/>
  <c r="F37" i="12"/>
  <c r="H41" i="12"/>
  <c r="H28" i="12"/>
  <c r="H35" i="12"/>
  <c r="H29" i="12"/>
  <c r="F39" i="12"/>
  <c r="H40" i="12"/>
  <c r="H37" i="12"/>
  <c r="H31" i="12"/>
  <c r="H34" i="12"/>
  <c r="H32" i="12"/>
  <c r="H30" i="12"/>
  <c r="F28" i="12"/>
  <c r="G39" i="12"/>
  <c r="H39" i="12" s="1"/>
  <c r="F33" i="12"/>
  <c r="F30" i="12"/>
  <c r="H36" i="12"/>
  <c r="F38" i="12"/>
  <c r="F31" i="12"/>
  <c r="F41" i="12"/>
  <c r="F35" i="12"/>
  <c r="H42" i="12" l="1"/>
  <c r="F42" i="12"/>
  <c r="G69" i="12" l="1"/>
  <c r="G21" i="12"/>
  <c r="E41" i="11"/>
  <c r="G41" i="11" s="1"/>
  <c r="D41" i="11"/>
  <c r="E40" i="11"/>
  <c r="G40" i="11" s="1"/>
  <c r="D40" i="11"/>
  <c r="E39" i="11"/>
  <c r="G39" i="11" s="1"/>
  <c r="D39" i="11"/>
  <c r="E38" i="11"/>
  <c r="G38" i="11" s="1"/>
  <c r="D38" i="11"/>
  <c r="E37" i="11"/>
  <c r="G37" i="11" s="1"/>
  <c r="D37" i="11"/>
  <c r="E36" i="11"/>
  <c r="G36" i="11" s="1"/>
  <c r="D36" i="11"/>
  <c r="E35" i="11"/>
  <c r="G35" i="11" s="1"/>
  <c r="D35" i="11"/>
  <c r="E34" i="11"/>
  <c r="G34" i="11" s="1"/>
  <c r="D34" i="11"/>
  <c r="E33" i="11"/>
  <c r="G33" i="11" s="1"/>
  <c r="D33" i="11"/>
  <c r="E32" i="11"/>
  <c r="G32" i="11" s="1"/>
  <c r="D32" i="11"/>
  <c r="E31" i="11"/>
  <c r="G31" i="11" s="1"/>
  <c r="D31" i="11"/>
  <c r="E30" i="11"/>
  <c r="G30" i="11" s="1"/>
  <c r="D30" i="11"/>
  <c r="E29" i="11"/>
  <c r="G29" i="11" s="1"/>
  <c r="D29" i="11"/>
  <c r="E28" i="11"/>
  <c r="G28" i="11" s="1"/>
  <c r="D28" i="11"/>
  <c r="H28" i="11" l="1"/>
  <c r="H30" i="11"/>
  <c r="F32" i="11"/>
  <c r="F34" i="11"/>
  <c r="F36" i="11"/>
  <c r="F38" i="11"/>
  <c r="F40" i="11"/>
  <c r="F29" i="11"/>
  <c r="F33" i="11"/>
  <c r="H35" i="11"/>
  <c r="F37" i="11"/>
  <c r="H41" i="11"/>
  <c r="H31" i="11"/>
  <c r="H29" i="11"/>
  <c r="H37" i="11"/>
  <c r="H34" i="11"/>
  <c r="H39" i="11"/>
  <c r="H40" i="11"/>
  <c r="H32" i="11"/>
  <c r="F31" i="11"/>
  <c r="F28" i="11"/>
  <c r="F41" i="11"/>
  <c r="F30" i="11"/>
  <c r="H36" i="11"/>
  <c r="H33" i="11"/>
  <c r="F35" i="11"/>
  <c r="H38" i="11"/>
  <c r="F39" i="11"/>
  <c r="H42" i="11" l="1"/>
  <c r="F42" i="11"/>
  <c r="G63" i="11" l="1"/>
  <c r="G21" i="11"/>
  <c r="E39" i="10"/>
  <c r="G39" i="10" s="1"/>
  <c r="D39" i="10"/>
  <c r="E38" i="10"/>
  <c r="G38" i="10" s="1"/>
  <c r="D38" i="10"/>
  <c r="E37" i="10"/>
  <c r="G37" i="10" s="1"/>
  <c r="D37" i="10"/>
  <c r="E36" i="10"/>
  <c r="G36" i="10" s="1"/>
  <c r="D36" i="10"/>
  <c r="E35" i="10"/>
  <c r="G35" i="10" s="1"/>
  <c r="D35" i="10"/>
  <c r="E34" i="10"/>
  <c r="G34" i="10" s="1"/>
  <c r="D34" i="10"/>
  <c r="E33" i="10"/>
  <c r="G33" i="10" s="1"/>
  <c r="D33" i="10"/>
  <c r="E32" i="10"/>
  <c r="G32" i="10" s="1"/>
  <c r="D32" i="10"/>
  <c r="E31" i="10"/>
  <c r="G31" i="10" s="1"/>
  <c r="D31" i="10"/>
  <c r="E30" i="10"/>
  <c r="G30" i="10" s="1"/>
  <c r="D30" i="10"/>
  <c r="E29" i="10"/>
  <c r="G29" i="10" s="1"/>
  <c r="D29" i="10"/>
  <c r="E28" i="10"/>
  <c r="G28" i="10" s="1"/>
  <c r="D28" i="10"/>
  <c r="F28" i="10" l="1"/>
  <c r="F30" i="10"/>
  <c r="F32" i="10"/>
  <c r="H31" i="10"/>
  <c r="F35" i="10"/>
  <c r="H39" i="10"/>
  <c r="H34" i="10"/>
  <c r="F36" i="10"/>
  <c r="F38" i="10"/>
  <c r="H33" i="10"/>
  <c r="H30" i="10"/>
  <c r="H32" i="10"/>
  <c r="H38" i="10"/>
  <c r="H29" i="10"/>
  <c r="H37" i="10"/>
  <c r="H35" i="10"/>
  <c r="F34" i="10"/>
  <c r="H28" i="10"/>
  <c r="H36" i="10"/>
  <c r="F29" i="10"/>
  <c r="F37" i="10"/>
  <c r="F31" i="10"/>
  <c r="F39" i="10"/>
  <c r="F33" i="10"/>
  <c r="F40" i="10" l="1"/>
  <c r="H40" i="10"/>
  <c r="G21" i="10" l="1"/>
  <c r="E39" i="9"/>
  <c r="G39" i="9" s="1"/>
  <c r="D39" i="9"/>
  <c r="E38" i="9"/>
  <c r="G38" i="9" s="1"/>
  <c r="D38" i="9"/>
  <c r="E37" i="9"/>
  <c r="G37" i="9" s="1"/>
  <c r="D37" i="9"/>
  <c r="E36" i="9"/>
  <c r="G36" i="9" s="1"/>
  <c r="D36" i="9"/>
  <c r="E35" i="9"/>
  <c r="G35" i="9" s="1"/>
  <c r="D35" i="9"/>
  <c r="E34" i="9"/>
  <c r="G34" i="9" s="1"/>
  <c r="D34" i="9"/>
  <c r="E33" i="9"/>
  <c r="G33" i="9" s="1"/>
  <c r="D33" i="9"/>
  <c r="E32" i="9"/>
  <c r="G32" i="9" s="1"/>
  <c r="D32" i="9"/>
  <c r="E31" i="9"/>
  <c r="G31" i="9" s="1"/>
  <c r="D31" i="9"/>
  <c r="E30" i="9"/>
  <c r="G30" i="9" s="1"/>
  <c r="D30" i="9"/>
  <c r="E29" i="9"/>
  <c r="D29" i="9"/>
  <c r="E28" i="9"/>
  <c r="G28" i="9" s="1"/>
  <c r="D28" i="9"/>
  <c r="F35" i="9" l="1"/>
  <c r="H39" i="9"/>
  <c r="F28" i="9"/>
  <c r="F30" i="9"/>
  <c r="F32" i="9"/>
  <c r="F34" i="9"/>
  <c r="F36" i="9"/>
  <c r="F38" i="9"/>
  <c r="H31" i="9"/>
  <c r="H33" i="9"/>
  <c r="H37" i="9"/>
  <c r="H30" i="9"/>
  <c r="H35" i="9"/>
  <c r="H38" i="9"/>
  <c r="F29" i="9"/>
  <c r="H32" i="9"/>
  <c r="G29" i="9"/>
  <c r="H29" i="9" s="1"/>
  <c r="F31" i="9"/>
  <c r="F39" i="9"/>
  <c r="H34" i="9"/>
  <c r="F33" i="9"/>
  <c r="H28" i="9"/>
  <c r="H36" i="9"/>
  <c r="F37" i="9"/>
  <c r="F40" i="9" l="1"/>
  <c r="H40" i="9"/>
  <c r="G21" i="9" l="1"/>
  <c r="G59" i="8"/>
  <c r="E39" i="8"/>
  <c r="G39" i="8" s="1"/>
  <c r="D39" i="8"/>
  <c r="E38" i="8"/>
  <c r="G38" i="8" s="1"/>
  <c r="D38" i="8"/>
  <c r="F38" i="8" s="1"/>
  <c r="E37" i="8"/>
  <c r="G37" i="8" s="1"/>
  <c r="D37" i="8"/>
  <c r="E36" i="8"/>
  <c r="G36" i="8" s="1"/>
  <c r="D36" i="8"/>
  <c r="F36" i="8" s="1"/>
  <c r="E35" i="8"/>
  <c r="G35" i="8" s="1"/>
  <c r="D35" i="8"/>
  <c r="E34" i="8"/>
  <c r="G34" i="8" s="1"/>
  <c r="D34" i="8"/>
  <c r="H34" i="8" s="1"/>
  <c r="E33" i="8"/>
  <c r="G33" i="8" s="1"/>
  <c r="D33" i="8"/>
  <c r="E32" i="8"/>
  <c r="G32" i="8" s="1"/>
  <c r="D32" i="8"/>
  <c r="F32" i="8" s="1"/>
  <c r="E31" i="8"/>
  <c r="G31" i="8" s="1"/>
  <c r="D31" i="8"/>
  <c r="E30" i="8"/>
  <c r="G30" i="8" s="1"/>
  <c r="D30" i="8"/>
  <c r="F30" i="8" s="1"/>
  <c r="E29" i="8"/>
  <c r="D29" i="8"/>
  <c r="E28" i="8"/>
  <c r="G28" i="8" s="1"/>
  <c r="D28" i="8"/>
  <c r="H28" i="8" s="1"/>
  <c r="H31" i="8" l="1"/>
  <c r="F35" i="8"/>
  <c r="H33" i="8"/>
  <c r="F29" i="8"/>
  <c r="H35" i="8"/>
  <c r="H32" i="8"/>
  <c r="H38" i="8"/>
  <c r="H30" i="8"/>
  <c r="H37" i="8"/>
  <c r="H39" i="8"/>
  <c r="F37" i="8"/>
  <c r="G29" i="8"/>
  <c r="H29" i="8" s="1"/>
  <c r="F39" i="8"/>
  <c r="F28" i="8"/>
  <c r="H36" i="8"/>
  <c r="F34" i="8"/>
  <c r="F31" i="8"/>
  <c r="F33" i="8"/>
  <c r="H40" i="8" l="1"/>
  <c r="F40" i="8"/>
  <c r="G21" i="8" l="1"/>
  <c r="G57" i="7" l="1"/>
  <c r="E39" i="7"/>
  <c r="G39" i="7" s="1"/>
  <c r="D39" i="7"/>
  <c r="E38" i="7"/>
  <c r="G38" i="7" s="1"/>
  <c r="D38" i="7"/>
  <c r="E37" i="7"/>
  <c r="G37" i="7" s="1"/>
  <c r="D37" i="7"/>
  <c r="E36" i="7"/>
  <c r="G36" i="7" s="1"/>
  <c r="D36" i="7"/>
  <c r="E35" i="7"/>
  <c r="G35" i="7" s="1"/>
  <c r="D35" i="7"/>
  <c r="E34" i="7"/>
  <c r="G34" i="7" s="1"/>
  <c r="D34" i="7"/>
  <c r="E33" i="7"/>
  <c r="G33" i="7" s="1"/>
  <c r="D33" i="7"/>
  <c r="E32" i="7"/>
  <c r="G32" i="7" s="1"/>
  <c r="D32" i="7"/>
  <c r="E31" i="7"/>
  <c r="G31" i="7" s="1"/>
  <c r="D31" i="7"/>
  <c r="E30" i="7"/>
  <c r="G30" i="7" s="1"/>
  <c r="D30" i="7"/>
  <c r="E29" i="7"/>
  <c r="G29" i="7" s="1"/>
  <c r="D29" i="7"/>
  <c r="E28" i="7"/>
  <c r="G28" i="7" s="1"/>
  <c r="D28" i="7"/>
  <c r="F28" i="7" l="1"/>
  <c r="F30" i="7"/>
  <c r="H34" i="7"/>
  <c r="F38" i="7"/>
  <c r="H33" i="7"/>
  <c r="F35" i="7"/>
  <c r="F39" i="7"/>
  <c r="H31" i="7"/>
  <c r="F32" i="7"/>
  <c r="F36" i="7"/>
  <c r="H35" i="7"/>
  <c r="H38" i="7"/>
  <c r="H32" i="7"/>
  <c r="H29" i="7"/>
  <c r="H37" i="7"/>
  <c r="H30" i="7"/>
  <c r="F31" i="7"/>
  <c r="H39" i="7"/>
  <c r="H28" i="7"/>
  <c r="H36" i="7"/>
  <c r="F29" i="7"/>
  <c r="F37" i="7"/>
  <c r="F34" i="7"/>
  <c r="F33" i="7"/>
  <c r="F40" i="7" l="1"/>
  <c r="H40" i="7"/>
  <c r="G21" i="7" l="1"/>
  <c r="E41" i="6"/>
  <c r="G41" i="6" s="1"/>
  <c r="D41" i="6"/>
  <c r="E40" i="6"/>
  <c r="G40" i="6" s="1"/>
  <c r="D40" i="6"/>
  <c r="E39" i="6"/>
  <c r="G39" i="6" s="1"/>
  <c r="D39" i="6"/>
  <c r="E38" i="6"/>
  <c r="G38" i="6" s="1"/>
  <c r="D38" i="6"/>
  <c r="E37" i="6"/>
  <c r="G37" i="6" s="1"/>
  <c r="D37" i="6"/>
  <c r="E36" i="6"/>
  <c r="G36" i="6" s="1"/>
  <c r="D36" i="6"/>
  <c r="E35" i="6"/>
  <c r="G35" i="6" s="1"/>
  <c r="D35" i="6"/>
  <c r="E34" i="6"/>
  <c r="G34" i="6" s="1"/>
  <c r="D34" i="6"/>
  <c r="E33" i="6"/>
  <c r="G33" i="6" s="1"/>
  <c r="D33" i="6"/>
  <c r="E32" i="6"/>
  <c r="G32" i="6" s="1"/>
  <c r="D32" i="6"/>
  <c r="E31" i="6"/>
  <c r="G31" i="6" s="1"/>
  <c r="D31" i="6"/>
  <c r="E30" i="6"/>
  <c r="G30" i="6" s="1"/>
  <c r="D30" i="6"/>
  <c r="E29" i="6"/>
  <c r="G29" i="6" s="1"/>
  <c r="D29" i="6"/>
  <c r="E28" i="6"/>
  <c r="G28" i="6" s="1"/>
  <c r="D28" i="6"/>
  <c r="F29" i="6" l="1"/>
  <c r="H33" i="6"/>
  <c r="H35" i="6"/>
  <c r="F37" i="6"/>
  <c r="F41" i="6"/>
  <c r="H28" i="6"/>
  <c r="F30" i="6"/>
  <c r="F32" i="6"/>
  <c r="H36" i="6"/>
  <c r="H38" i="6"/>
  <c r="F40" i="6"/>
  <c r="F34" i="6"/>
  <c r="H31" i="6"/>
  <c r="H29" i="6"/>
  <c r="H34" i="6"/>
  <c r="H37" i="6"/>
  <c r="H40" i="6"/>
  <c r="H39" i="6"/>
  <c r="H32" i="6"/>
  <c r="F31" i="6"/>
  <c r="F28" i="6"/>
  <c r="F36" i="6"/>
  <c r="F33" i="6"/>
  <c r="F38" i="6"/>
  <c r="H41" i="6"/>
  <c r="H30" i="6"/>
  <c r="F39" i="6"/>
  <c r="F35" i="6"/>
  <c r="H42" i="6" l="1"/>
  <c r="F42" i="6"/>
  <c r="G21" i="6" l="1"/>
  <c r="G64" i="5"/>
  <c r="E38" i="5"/>
  <c r="G38" i="5" s="1"/>
  <c r="D38" i="5"/>
  <c r="E37" i="5"/>
  <c r="G37" i="5" s="1"/>
  <c r="D37" i="5"/>
  <c r="E36" i="5"/>
  <c r="G36" i="5" s="1"/>
  <c r="D36" i="5"/>
  <c r="H36" i="5" s="1"/>
  <c r="E35" i="5"/>
  <c r="G35" i="5" s="1"/>
  <c r="D35" i="5"/>
  <c r="H35" i="5" s="1"/>
  <c r="E34" i="5"/>
  <c r="G34" i="5" s="1"/>
  <c r="D34" i="5"/>
  <c r="H34" i="5" s="1"/>
  <c r="E33" i="5"/>
  <c r="G33" i="5" s="1"/>
  <c r="D33" i="5"/>
  <c r="H33" i="5" s="1"/>
  <c r="E32" i="5"/>
  <c r="G32" i="5" s="1"/>
  <c r="D32" i="5"/>
  <c r="H32" i="5" s="1"/>
  <c r="E31" i="5"/>
  <c r="G31" i="5" s="1"/>
  <c r="D31" i="5"/>
  <c r="H31" i="5" s="1"/>
  <c r="E30" i="5"/>
  <c r="G30" i="5" s="1"/>
  <c r="D30" i="5"/>
  <c r="E29" i="5"/>
  <c r="G29" i="5" s="1"/>
  <c r="D29" i="5"/>
  <c r="H29" i="5" s="1"/>
  <c r="E28" i="5"/>
  <c r="G28" i="5" s="1"/>
  <c r="D28" i="5"/>
  <c r="H28" i="5" s="1"/>
  <c r="H38" i="5" l="1"/>
  <c r="H37" i="5"/>
  <c r="H39" i="5"/>
  <c r="F30" i="5"/>
  <c r="H30" i="5"/>
  <c r="F33" i="5"/>
  <c r="F35" i="5"/>
  <c r="F31" i="5"/>
  <c r="F38" i="5"/>
  <c r="F32" i="5"/>
  <c r="F37" i="5"/>
  <c r="F34" i="5"/>
  <c r="F28" i="5"/>
  <c r="F36" i="5"/>
  <c r="F29" i="5"/>
  <c r="F39" i="5" l="1"/>
  <c r="G21" i="5" l="1"/>
  <c r="G73" i="4"/>
  <c r="E28" i="4"/>
  <c r="G21" i="4"/>
  <c r="E41" i="4"/>
  <c r="G41" i="4" s="1"/>
  <c r="D41" i="4"/>
  <c r="E40" i="4"/>
  <c r="G40" i="4" s="1"/>
  <c r="D40" i="4"/>
  <c r="E39" i="4"/>
  <c r="D39" i="4"/>
  <c r="E38" i="4"/>
  <c r="G38" i="4" s="1"/>
  <c r="D38" i="4"/>
  <c r="E37" i="4"/>
  <c r="G37" i="4" s="1"/>
  <c r="D37" i="4"/>
  <c r="E36" i="4"/>
  <c r="G36" i="4" s="1"/>
  <c r="D36" i="4"/>
  <c r="E35" i="4"/>
  <c r="G35" i="4" s="1"/>
  <c r="D35" i="4"/>
  <c r="E34" i="4"/>
  <c r="G34" i="4" s="1"/>
  <c r="D34" i="4"/>
  <c r="E33" i="4"/>
  <c r="G33" i="4" s="1"/>
  <c r="D33" i="4"/>
  <c r="E32" i="4"/>
  <c r="G32" i="4" s="1"/>
  <c r="D32" i="4"/>
  <c r="E31" i="4"/>
  <c r="D31" i="4"/>
  <c r="E30" i="4"/>
  <c r="G30" i="4" s="1"/>
  <c r="D30" i="4"/>
  <c r="E29" i="4"/>
  <c r="G29" i="4" s="1"/>
  <c r="D29" i="4"/>
  <c r="G28" i="4"/>
  <c r="D28" i="4"/>
  <c r="H30" i="4" l="1"/>
  <c r="F34" i="4"/>
  <c r="H36" i="4"/>
  <c r="F38" i="4"/>
  <c r="F40" i="4"/>
  <c r="F29" i="4"/>
  <c r="F33" i="4"/>
  <c r="H35" i="4"/>
  <c r="F37" i="4"/>
  <c r="H41" i="4"/>
  <c r="H28" i="4"/>
  <c r="F32" i="4"/>
  <c r="H29" i="4"/>
  <c r="H37" i="4"/>
  <c r="F31" i="4"/>
  <c r="H34" i="4"/>
  <c r="H32" i="4"/>
  <c r="F39" i="4"/>
  <c r="H40" i="4"/>
  <c r="F28" i="4"/>
  <c r="G31" i="4"/>
  <c r="H31" i="4" s="1"/>
  <c r="G39" i="4"/>
  <c r="H39" i="4" s="1"/>
  <c r="F41" i="4"/>
  <c r="F30" i="4"/>
  <c r="H33" i="4"/>
  <c r="F35" i="4"/>
  <c r="H38" i="4"/>
  <c r="F36" i="4"/>
  <c r="H42" i="4" l="1"/>
  <c r="F42" i="4"/>
  <c r="D37" i="3" l="1"/>
  <c r="D36" i="3"/>
  <c r="D35" i="3"/>
  <c r="D34" i="3"/>
  <c r="D33" i="3"/>
  <c r="D32" i="3"/>
  <c r="D31" i="3"/>
  <c r="D30" i="3"/>
  <c r="D29" i="3"/>
  <c r="D28" i="3"/>
  <c r="D37" i="2"/>
  <c r="D36" i="2"/>
  <c r="D35" i="2"/>
  <c r="D34" i="2"/>
  <c r="D33" i="2"/>
  <c r="D32" i="2"/>
  <c r="D31" i="2"/>
  <c r="D30" i="2"/>
  <c r="D29" i="2"/>
  <c r="D28" i="2"/>
  <c r="G21" i="3"/>
  <c r="E35" i="3" s="1"/>
  <c r="G21" i="2"/>
  <c r="E34" i="2" s="1"/>
  <c r="G34" i="2" s="1"/>
  <c r="G21" i="1"/>
  <c r="E29" i="1" l="1"/>
  <c r="G29" i="1" s="1"/>
  <c r="E35" i="1"/>
  <c r="G35" i="1" s="1"/>
  <c r="E32" i="1"/>
  <c r="G32" i="1" s="1"/>
  <c r="E36" i="1"/>
  <c r="E30" i="1"/>
  <c r="G30" i="1" s="1"/>
  <c r="E34" i="1"/>
  <c r="G34" i="1" s="1"/>
  <c r="E33" i="1"/>
  <c r="G33" i="1" s="1"/>
  <c r="E31" i="1"/>
  <c r="G31" i="1" s="1"/>
  <c r="E28" i="1"/>
  <c r="G28" i="1" s="1"/>
  <c r="E37" i="1"/>
  <c r="E31" i="2"/>
  <c r="G31" i="2" s="1"/>
  <c r="H31" i="2" s="1"/>
  <c r="E32" i="2"/>
  <c r="F32" i="2" s="1"/>
  <c r="E28" i="2"/>
  <c r="G28" i="2" s="1"/>
  <c r="H28" i="2" s="1"/>
  <c r="G51" i="2"/>
  <c r="E35" i="2"/>
  <c r="G35" i="2" s="1"/>
  <c r="H35" i="2" s="1"/>
  <c r="E36" i="2"/>
  <c r="G36" i="2" s="1"/>
  <c r="H36" i="2" s="1"/>
  <c r="E29" i="2"/>
  <c r="G29" i="2" s="1"/>
  <c r="H29" i="2" s="1"/>
  <c r="E33" i="2"/>
  <c r="G33" i="2" s="1"/>
  <c r="H33" i="2" s="1"/>
  <c r="E37" i="2"/>
  <c r="E29" i="3"/>
  <c r="G29" i="3" s="1"/>
  <c r="H29" i="3" s="1"/>
  <c r="E37" i="3"/>
  <c r="G37" i="3" s="1"/>
  <c r="H37" i="3" s="1"/>
  <c r="E30" i="2"/>
  <c r="G30" i="2" s="1"/>
  <c r="H30" i="2" s="1"/>
  <c r="G35" i="3"/>
  <c r="H35" i="3" s="1"/>
  <c r="F35" i="3"/>
  <c r="E32" i="3"/>
  <c r="E31" i="3"/>
  <c r="G31" i="3" s="1"/>
  <c r="H31" i="3" s="1"/>
  <c r="E28" i="3"/>
  <c r="G28" i="3" s="1"/>
  <c r="H28" i="3" s="1"/>
  <c r="E33" i="3"/>
  <c r="G33" i="3" s="1"/>
  <c r="H33" i="3" s="1"/>
  <c r="E34" i="3"/>
  <c r="G34" i="3" s="1"/>
  <c r="H34" i="3" s="1"/>
  <c r="E36" i="3"/>
  <c r="G36" i="3" s="1"/>
  <c r="H36" i="3" s="1"/>
  <c r="E30" i="3"/>
  <c r="H34" i="2"/>
  <c r="F34" i="2"/>
  <c r="D37" i="1"/>
  <c r="D36" i="1"/>
  <c r="D35" i="1"/>
  <c r="D34" i="1"/>
  <c r="D33" i="1"/>
  <c r="D32" i="1"/>
  <c r="D31" i="1"/>
  <c r="D30" i="1"/>
  <c r="D29" i="1"/>
  <c r="D28" i="1"/>
  <c r="G36" i="1" l="1"/>
  <c r="H36" i="1" s="1"/>
  <c r="F35" i="1"/>
  <c r="F31" i="2"/>
  <c r="F28" i="3"/>
  <c r="F33" i="1"/>
  <c r="F30" i="1"/>
  <c r="G32" i="2"/>
  <c r="H32" i="2" s="1"/>
  <c r="F29" i="3"/>
  <c r="F31" i="1"/>
  <c r="F37" i="3"/>
  <c r="F36" i="2"/>
  <c r="F35" i="2"/>
  <c r="F28" i="2"/>
  <c r="F33" i="2"/>
  <c r="F29" i="2"/>
  <c r="F30" i="2"/>
  <c r="F31" i="3"/>
  <c r="H28" i="1"/>
  <c r="G37" i="2"/>
  <c r="H37" i="2" s="1"/>
  <c r="H38" i="2" s="1"/>
  <c r="F37" i="2"/>
  <c r="F34" i="3"/>
  <c r="G32" i="3"/>
  <c r="H32" i="3" s="1"/>
  <c r="F32" i="3"/>
  <c r="F30" i="3"/>
  <c r="G30" i="3"/>
  <c r="H30" i="3" s="1"/>
  <c r="F33" i="3"/>
  <c r="F36" i="3"/>
  <c r="G37" i="1"/>
  <c r="H37" i="1" s="1"/>
  <c r="H29" i="1"/>
  <c r="H35" i="1"/>
  <c r="H32" i="1"/>
  <c r="H33" i="1"/>
  <c r="H30" i="1"/>
  <c r="H34" i="1"/>
  <c r="F37" i="1"/>
  <c r="F29" i="1"/>
  <c r="F34" i="1"/>
  <c r="F28" i="1"/>
  <c r="F36" i="1"/>
  <c r="H31" i="1"/>
  <c r="F32" i="1"/>
  <c r="F38" i="2" l="1"/>
  <c r="H38" i="3"/>
  <c r="F38" i="3"/>
  <c r="H38" i="1"/>
  <c r="F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48" authorId="0" shapeId="0" xr:uid="{1D2937AD-68C7-4E52-9CE3-4163C4D06E1C}">
      <text>
        <r>
          <rPr>
            <b/>
            <sz val="9"/>
            <color indexed="81"/>
            <rFont val="Tahoma"/>
            <family val="2"/>
            <charset val="204"/>
          </rPr>
          <t>User:</t>
        </r>
        <r>
          <rPr>
            <sz val="9"/>
            <color indexed="81"/>
            <rFont val="Tahoma"/>
            <family val="2"/>
            <charset val="204"/>
          </rPr>
          <t xml:space="preserve">
</t>
        </r>
      </text>
    </comment>
  </commentList>
</comments>
</file>

<file path=xl/sharedStrings.xml><?xml version="1.0" encoding="utf-8"?>
<sst xmlns="http://schemas.openxmlformats.org/spreadsheetml/2006/main" count="6211" uniqueCount="1018">
  <si>
    <r>
      <rPr>
        <sz val="14"/>
        <rFont val="Times New Roman"/>
        <family val="1"/>
      </rPr>
      <t>1.  За  отчетный  период  выполнены  следующие  работы  (оказаны  следующие услуги)    по    содержанию    общего    имущества    собственников    помещений    в многоквартирном доме:</t>
    </r>
  </si>
  <si>
    <r>
      <rPr>
        <sz val="9"/>
        <rFont val="Times New Roman"/>
        <family val="1"/>
      </rPr>
      <t>№ п/п</t>
    </r>
  </si>
  <si>
    <r>
      <rPr>
        <sz val="9"/>
        <rFont val="Times New Roman"/>
        <family val="1"/>
      </rPr>
      <t xml:space="preserve">Наименование работы (услуги) по
</t>
    </r>
    <r>
      <rPr>
        <sz val="9"/>
        <rFont val="Times New Roman"/>
        <family val="1"/>
      </rPr>
      <t>содержанию общего имущества</t>
    </r>
  </si>
  <si>
    <r>
      <rPr>
        <sz val="9"/>
        <rFont val="Times New Roman"/>
        <family val="1"/>
      </rPr>
      <t>Единица измерения работы (услуги)</t>
    </r>
  </si>
  <si>
    <r>
      <rPr>
        <sz val="9"/>
        <rFont val="Times New Roman"/>
        <family val="1"/>
      </rPr>
      <t xml:space="preserve">Цена (стоимость) единицы
</t>
    </r>
    <r>
      <rPr>
        <sz val="9"/>
        <rFont val="Times New Roman"/>
        <family val="1"/>
      </rPr>
      <t>работы (услуги), руб.</t>
    </r>
  </si>
  <si>
    <r>
      <rPr>
        <sz val="9"/>
        <rFont val="Times New Roman"/>
        <family val="1"/>
      </rPr>
      <t xml:space="preserve">Количество единиц
</t>
    </r>
    <r>
      <rPr>
        <sz val="9"/>
        <rFont val="Times New Roman"/>
        <family val="1"/>
      </rPr>
      <t xml:space="preserve">выполненной работы
</t>
    </r>
    <r>
      <rPr>
        <sz val="9"/>
        <rFont val="Times New Roman"/>
        <family val="1"/>
      </rPr>
      <t>(оказанной услуги)</t>
    </r>
  </si>
  <si>
    <r>
      <rPr>
        <sz val="9"/>
        <rFont val="Times New Roman"/>
        <family val="1"/>
      </rPr>
      <t>ИТОГО</t>
    </r>
  </si>
  <si>
    <r>
      <rPr>
        <sz val="9"/>
        <rFont val="Times New Roman"/>
        <family val="1"/>
      </rPr>
      <t>-</t>
    </r>
  </si>
  <si>
    <r>
      <rPr>
        <sz val="9"/>
        <rFont val="Times New Roman"/>
        <family val="1"/>
      </rPr>
      <t xml:space="preserve">Наименование работы по текущему
</t>
    </r>
    <r>
      <rPr>
        <sz val="9"/>
        <rFont val="Times New Roman"/>
        <family val="1"/>
      </rPr>
      <t xml:space="preserve">ремонту общего
</t>
    </r>
    <r>
      <rPr>
        <sz val="9"/>
        <rFont val="Times New Roman"/>
        <family val="1"/>
      </rPr>
      <t>имущества</t>
    </r>
  </si>
  <si>
    <r>
      <rPr>
        <sz val="9"/>
        <rFont val="Times New Roman"/>
        <family val="1"/>
      </rPr>
      <t xml:space="preserve">Стоимость работы по текущему ремонту
</t>
    </r>
    <r>
      <rPr>
        <sz val="9"/>
        <rFont val="Times New Roman"/>
        <family val="1"/>
      </rPr>
      <t>общего имущества, руб.</t>
    </r>
  </si>
  <si>
    <r>
      <rPr>
        <sz val="14"/>
        <rFont val="Times New Roman"/>
        <family val="1"/>
      </rPr>
      <t>Дата размещения отчета: «</t>
    </r>
    <r>
      <rPr>
        <u/>
        <sz val="14"/>
        <rFont val="Times New Roman"/>
        <family val="1"/>
      </rPr>
      <t>  31    </t>
    </r>
    <r>
      <rPr>
        <sz val="14"/>
        <rFont val="Times New Roman"/>
        <family val="1"/>
      </rPr>
      <t>» марта 2026г.</t>
    </r>
  </si>
  <si>
    <t>Работы по содержанию систем дымоудаления и вентиляции</t>
  </si>
  <si>
    <t>Обеспечение устранения аварий на внутридомовых инженерных системах</t>
  </si>
  <si>
    <t>Работы по содержанию земельного участка с элементами озеленения и благоустройства</t>
  </si>
  <si>
    <t>Работы по техобслуживанию газового оборудования</t>
  </si>
  <si>
    <t>кв.м</t>
  </si>
  <si>
    <t>м2</t>
  </si>
  <si>
    <t>Работы по содержанию и ремонту оборудования и систем инженерно - технического обеспечения, входящих в состав общего имущества МКД содержание ( техобслуживание) системы электроснабжения</t>
  </si>
  <si>
    <t>Работы по содержанию и ремонту оборудования и систем инженерно - технического обеспечения, входящих в состав общего имущества МКД  содержание ( техобслуживание) системы теплоснабжения</t>
  </si>
  <si>
    <t>Работы по содержанию и ремонту оборудования и систем инженерно - технического обеспечения, входящих в состав общего имущества МКД  содержание ( техобслуживание) системы холодного водоснабжения</t>
  </si>
  <si>
    <t>Работы по содержанию и ремонту оборудования и систем инженерно - технического обеспечения, входящих в состав общего имущества МКД содержание ( техобслуживание) системы водоотведения</t>
  </si>
  <si>
    <t>Работы по содержанию помещений, входящих в состав общего имущества (уборка лестничных клеток)</t>
  </si>
  <si>
    <t>ИТОГО</t>
  </si>
  <si>
    <t>Работы по содержанию и ремонту конструктивных элементов МКД</t>
  </si>
  <si>
    <t>По перечню работ (услуг)</t>
  </si>
  <si>
    <t>Выполнено</t>
  </si>
  <si>
    <t>Стоимость выполненной
работы
(оказанной услуги), руб. (произведение граф 4 и 5)</t>
  </si>
  <si>
    <t>Стоимость выполненной
работы
(оказанной услуги), руб. (произведение граф 4 и 7)</t>
  </si>
  <si>
    <t>4.   Сведения о претензионно-исковой работе в отношении собственников и нанимателей помещений в многоквартирном доме, имеющих задолженность по оплате за жилое помещение и (или) коммунальные услуги:</t>
  </si>
  <si>
    <t>N п/п</t>
  </si>
  <si>
    <t>Количество направленных претензий потребителям-должникам</t>
  </si>
  <si>
    <t>Количество направленных исковых заявлений, заявлений на выдачу судебного приказа</t>
  </si>
  <si>
    <t>Общая сумма поступивших денежных средств по исковым заявлениям и судебным приказам, поданным в отчетном периоде и исполненных в принудительном порядке, в том числе исполненных после отчетного периода</t>
  </si>
  <si>
    <t>5. Сведения о начислениях лица, осуществляющего управление многоквартирным домом, собственникам и нанимателям помещений в многоквартирном доме за выполненные работы (оказанные услуги) по содержанию, управлению и текущему ремонту общего имущества многоквартирного дома, в том числе за оказанные дополнительные услуги (оказываемые на основании решений общего собрания собственников помещений в многоквартирном доме), о поступлении средств от собственников и нанимателей помещений в многоквартирном доме за указанные работы (услуги) за отчетный период:</t>
  </si>
  <si>
    <t>Вид платежа</t>
  </si>
  <si>
    <t>Задолженность на начало отчетного периода, руб.</t>
  </si>
  <si>
    <t>Размер начисленных средств, руб.</t>
  </si>
  <si>
    <t>Размер поступивших средств, руб.</t>
  </si>
  <si>
    <t>Задолженность на 1 января периода, следующего за отчетным, руб.</t>
  </si>
  <si>
    <t>Платежи собственников помещений в многоквартирном доме</t>
  </si>
  <si>
    <t>Платежи нанимателей помещений в многоквартирном доме</t>
  </si>
  <si>
    <r>
      <rPr>
        <sz val="9"/>
        <rFont val="Times New Roman"/>
        <family val="1"/>
      </rPr>
      <t xml:space="preserve">Основание проведения работы
</t>
    </r>
    <r>
      <rPr>
        <sz val="9"/>
        <rFont val="Times New Roman"/>
        <family val="1"/>
      </rPr>
      <t/>
    </r>
  </si>
  <si>
    <t>Объем выполненных работ с еденицами измерениями</t>
  </si>
  <si>
    <t>Реквизиты акта выполненных
работ или адрес сайта в информационно-телекоммуникационной сети "Интернет", где размещен такой акт, при наличии подписанного акта</t>
  </si>
  <si>
    <t xml:space="preserve">Приложение № 2
</t>
  </si>
  <si>
    <t xml:space="preserve">к приказу Министерства строительства
</t>
  </si>
  <si>
    <t xml:space="preserve">и жилищно-коммунального хозяйства
</t>
  </si>
  <si>
    <t xml:space="preserve">Российской Федерации
</t>
  </si>
  <si>
    <t>ОТЧЕТ О ДЕЯТЕЛЬНОСТИ ПО УПРАВЛЕНИЮ МНОГОКВАРТИРНЫМ ДОМОМ</t>
  </si>
  <si>
    <t xml:space="preserve">  ООО "Первый"</t>
  </si>
  <si>
    <t xml:space="preserve">(полное наименование лица, осуществляющего управление многоквартирным домом)                                                                                     </t>
  </si>
  <si>
    <t xml:space="preserve">(адрес места приема населения лицом, осуществляющим управление многоквартирного домом, по вопросам отчета)
                                 </t>
  </si>
  <si>
    <t xml:space="preserve">от 20 ноября 2025 г. № 728/пр 
</t>
  </si>
  <si>
    <t xml:space="preserve"> Форма</t>
  </si>
  <si>
    <t>(основной государственный регистрационный номер/идентификационный номер налогоплательщика)</t>
  </si>
  <si>
    <t xml:space="preserve">Лицо, уполномоченное давать разъяснения по отчету: </t>
  </si>
  <si>
    <t>(фамилия, имя, отчество (при наличии), должность)</t>
  </si>
  <si>
    <t>(номер телефона, адрес электронной почты (при наличии) лица, уполномоченного давать разъяснения по отчету)</t>
  </si>
  <si>
    <t>Общая площадь жилых и нежилых помещений в многоквартирном доме, принадлежащих собственникам жилых и нежилых помещений (без учета помещений, входящих в состав общего имущества многоквартирного дома):</t>
  </si>
  <si>
    <r>
      <t xml:space="preserve">3. Стоимость услуг по управлению многоквартирным домом, оказанных за отчетный период: </t>
    </r>
    <r>
      <rPr>
        <b/>
        <u/>
        <sz val="14"/>
        <rFont val="Times New Roman"/>
        <family val="1"/>
        <charset val="204"/>
      </rPr>
      <t/>
    </r>
  </si>
  <si>
    <t>Тел.: (83161)5-00-20; e-mail: Gillservis1@yandex.ru  </t>
  </si>
  <si>
    <t>Калинин Сергей Борисович</t>
  </si>
  <si>
    <r>
      <t xml:space="preserve">Отчет о деятельности по управлению многоквартирным домом по адресу: </t>
    </r>
    <r>
      <rPr>
        <u/>
        <sz val="14"/>
        <rFont val="Times New Roman"/>
        <family val="1"/>
      </rPr>
      <t>  ул</t>
    </r>
    <r>
      <rPr>
        <b/>
        <u/>
        <sz val="14"/>
        <rFont val="Times New Roman"/>
        <family val="1"/>
        <charset val="204"/>
      </rPr>
      <t>.Баумана  д.38</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</si>
  <si>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t xml:space="preserve">ОГРН/ОГРНИП   1075248000321  ИНН 52488022383  </t>
  </si>
  <si>
    <t xml:space="preserve"> 606524, Нижегородская обл, Городецкий р-н, г.Заволжье, ул.Пушкина, дом №46</t>
  </si>
  <si>
    <r>
      <t xml:space="preserve">Отчет о деятельности по управлению многоквартирным домом по адресу: </t>
    </r>
    <r>
      <rPr>
        <u/>
        <sz val="14"/>
        <rFont val="Times New Roman"/>
        <family val="1"/>
      </rPr>
      <t>  ул</t>
    </r>
    <r>
      <rPr>
        <b/>
        <u/>
        <sz val="14"/>
        <rFont val="Times New Roman"/>
        <family val="1"/>
        <charset val="204"/>
      </rPr>
      <t>.Баумана  д.40</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</si>
  <si>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ул</t>
    </r>
    <r>
      <rPr>
        <b/>
        <u/>
        <sz val="14"/>
        <rFont val="Times New Roman"/>
        <family val="1"/>
        <charset val="204"/>
      </rPr>
      <t>.Баумана  д.39</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</si>
  <si>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t>Проведение дератизации и дезинсекции помещений</t>
  </si>
  <si>
    <t>Работы по содержанию и ремонту оборудования и систем инженерно - технического обеспечения, входящих в состав общего имущества МКД  содержание ( техобслуживание) системы горячего водоснабжения</t>
  </si>
  <si>
    <t>Работы по содержанию  мусоропроводов</t>
  </si>
  <si>
    <t>Работы по содержанию и ремонту лифтов</t>
  </si>
  <si>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ул.Грунина  д.2    </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</si>
  <si>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ул</t>
    </r>
    <r>
      <rPr>
        <b/>
        <u/>
        <sz val="14"/>
        <rFont val="Times New Roman"/>
        <family val="1"/>
        <charset val="204"/>
      </rPr>
      <t>.Грунина д.3</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</si>
  <si>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ул.Грунина д.4</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</si>
  <si>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ул.Грунина д.5</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</si>
  <si>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ул.Грунина д.6</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</si>
  <si>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ул.Грунина д.7</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</si>
  <si>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ул.Грунина д.9</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</si>
  <si>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ул.Грунина д.10</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</si>
  <si>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ул.Грунина д.11</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</si>
  <si>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ул.Грунина д.12</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</si>
  <si>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ул.Грунина д.15</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</si>
  <si>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ул.Пономарева д.1</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</si>
  <si>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ул.Пономарева д.3</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</si>
  <si>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ул.Пономарева д.4</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</si>
  <si>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ул.Пономарева д.6</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</si>
  <si>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ул.Пономарева д.7</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</si>
  <si>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ул.Пономарева д.8</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</si>
  <si>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пр.Дзержинского д.22</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</si>
  <si>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пр.Дзержинского д.26</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</si>
  <si>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пр.Дзержинского д.62</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</si>
  <si>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 Привокзальная д.1</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</si>
  <si>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 Привокзальная д.2</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</si>
  <si>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д.1а</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</si>
  <si>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д.5</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</si>
  <si>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д.6</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</si>
  <si>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д.8</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</si>
  <si>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д.10</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</si>
  <si>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д.12</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</si>
  <si>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д.13</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</si>
  <si>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д.15</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</si>
  <si>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д.16</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</si>
  <si>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д.17</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</si>
  <si>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д.18</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</si>
  <si>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д.21</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</si>
  <si>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д.26</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</si>
  <si>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д.28</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</si>
  <si>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д.32</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</si>
  <si>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д.35</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</si>
  <si>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д.37</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</si>
  <si>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д.38</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</si>
  <si>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д.40</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</si>
  <si>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t>Тех.обслуживание системы видеонаблюдения и домофона</t>
  </si>
  <si>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д.42</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</si>
  <si>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д.44</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</si>
  <si>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д.46</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</si>
  <si>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д.48</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</si>
  <si>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д.50</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</si>
  <si>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д.51</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</si>
  <si>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д.53</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</si>
  <si>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д.54</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</si>
  <si>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д.56</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</si>
  <si>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д.57</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</si>
  <si>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ул.Пушкина д.58</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</si>
  <si>
    <t>-</t>
  </si>
  <si>
    <t>Общий объем денежных средств,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 за отчетный период, руб.</t>
  </si>
  <si>
    <t>Сумма денежных средств на проведение работ по текущему ремонту за отчетный период (план работ), руб.</t>
  </si>
  <si>
    <t>Стоимость  работ  по  текущему  ремонту,  выполненных  за  отчетный  период, руб.</t>
  </si>
  <si>
    <t>Остаток  (перерасход (сальдо)денежных  средств  на  финансирование  текущего  ремонта  на  31 декабря отчетного периода, руб.</t>
  </si>
  <si>
    <t>электроизмерения МКД (ЭнергоАудит)</t>
  </si>
  <si>
    <t>по заявлениям житетелей, по актам сезонного (осеннего, весеннего) осмотра общего имущества МКД</t>
  </si>
  <si>
    <t xml:space="preserve">по актам приемки выполненных работ </t>
  </si>
  <si>
    <t>кв.3 (тамбур подъезда) - ремонт электроснабжения</t>
  </si>
  <si>
    <t>1шт.</t>
  </si>
  <si>
    <t>2.  За  отчетный  период  выполнены  следующие  работы  по  текущему  ремонту общего имущества собственников помещений в многоквартирном доме:</t>
  </si>
  <si>
    <t>Остаток  (перерасход (сальдо) денежных  средств  на  финансирование  текущего  ремонта  на  1 января отчетного периода, руб.</t>
  </si>
  <si>
    <t>входная группа -  ремонт крыши (рулонный материал/оцинкованная сталь)</t>
  </si>
  <si>
    <t>10 м2/6,25м2</t>
  </si>
  <si>
    <t>установка крышки люка для септика</t>
  </si>
  <si>
    <t>1 шт.</t>
  </si>
  <si>
    <t>кв.8 - ремонтные работы на системе отопления (пробка,сгон,муфта)</t>
  </si>
  <si>
    <t>9 шт.</t>
  </si>
  <si>
    <t>Сумма денежных средств от иных источников в счет финансирования текущего ремонта за отчетный период , руб.</t>
  </si>
  <si>
    <t xml:space="preserve">под.3 эт.1  - ремонт пола у лифта </t>
  </si>
  <si>
    <t>под.2,3 - ремонт дверей выхода на кровлю</t>
  </si>
  <si>
    <t>2шт.</t>
  </si>
  <si>
    <t>под.1 - восстановление остекления</t>
  </si>
  <si>
    <t>1,3м2</t>
  </si>
  <si>
    <t>кв.139  - ремонт кровли лоджии</t>
  </si>
  <si>
    <t>1,5м2</t>
  </si>
  <si>
    <t>под.6(подвал)  - закрепление оцинкованного листа на кровле</t>
  </si>
  <si>
    <t>кв.63  - ремонт МПШ, кв.139  - штукатурка панели фасада</t>
  </si>
  <si>
    <t>18,3/8,4м2</t>
  </si>
  <si>
    <t xml:space="preserve">под.5 (подвал)  - ремонт ливневой канализации </t>
  </si>
  <si>
    <t>1п.м.</t>
  </si>
  <si>
    <t>кв.134,154,158,189,157,33,  под.1 (9эт), под.5 (подвал) - ремонтные работы на системе отопления (отопительные приборы/сгон,муфта</t>
  </si>
  <si>
    <t>5шт/10шт)</t>
  </si>
  <si>
    <t xml:space="preserve">кв.190,134,143,139,194, под.6 (эт.2), под.2/3 (подвал) - ремонтные работы на системе ГВС (вентиль/труба) </t>
  </si>
  <si>
    <t>6шт/3п.м.</t>
  </si>
  <si>
    <t>кв.190, 134,139 - замена вентиля ХВС</t>
  </si>
  <si>
    <t>3шт.</t>
  </si>
  <si>
    <t>кв.200, под.3/4 (подвал)   - частичная замена стояка канализации</t>
  </si>
  <si>
    <t>6,6п.м.</t>
  </si>
  <si>
    <t>кв.125 (эл.щит), кв.22 (эл.щит), под.1 (площадка у почтовых ящиков), кв.38 (эл.щит) - ремонтные работы на системе электроснабжения (вводной автомат/шина"0"/свыетильник)</t>
  </si>
  <si>
    <t>2шт./1шт./1шт</t>
  </si>
  <si>
    <t>ВРУ-Замена вставки</t>
  </si>
  <si>
    <t>под.1 (лифт) - замена кнопки вызова</t>
  </si>
  <si>
    <t>под.5 эт.1 (лифт) - замена кнопочнго модуля</t>
  </si>
  <si>
    <t>под.2  (лифт) - замена пружины противовеса</t>
  </si>
  <si>
    <t>под.3 эт.1 (лифт) - замена кнопочного модуля</t>
  </si>
  <si>
    <t>под.4 (лифт) - замена подшипников верхних и нижних в редукторе главного привода</t>
  </si>
  <si>
    <t>тех.эт.над кв.37  - заделка щели на стыке плит перекрытия</t>
  </si>
  <si>
    <t xml:space="preserve">под.3 (эт.3) -  ремонт рамы в подъезде </t>
  </si>
  <si>
    <t>под.2 - ремонт остекления / ремонт деревянной двери</t>
  </si>
  <si>
    <t>0,32м2/1шт.</t>
  </si>
  <si>
    <t>кв.37,38 под.1,2  - частично -ремонт кровли</t>
  </si>
  <si>
    <t>90м2</t>
  </si>
  <si>
    <t>кв.61 - ремонт МПШ</t>
  </si>
  <si>
    <t>52,1п.м.</t>
  </si>
  <si>
    <t>кв.64  - утепление панелей фасада</t>
  </si>
  <si>
    <t>4,5м2</t>
  </si>
  <si>
    <t xml:space="preserve">под.3 изготовление и монтаж перил </t>
  </si>
  <si>
    <t>2,5мп.</t>
  </si>
  <si>
    <t>ремонт ОДПУ системы отопления</t>
  </si>
  <si>
    <t>кв.32,71,'под.3 (подвал) - замеа вентиля ГВС</t>
  </si>
  <si>
    <t>3шт</t>
  </si>
  <si>
    <t>под.1 эт.1  - врезка ГВС для уборщиц</t>
  </si>
  <si>
    <t xml:space="preserve">кв.67  - частичная замена участка трубы ХВС </t>
  </si>
  <si>
    <t>2п.м.</t>
  </si>
  <si>
    <t>кв.71  - замена вентиля  ХВС</t>
  </si>
  <si>
    <t>кв.30 (эл.щит), кв.1 (эл.щит), кв.38 эт.5 (тамбур квартир) - ремонтные работы на системе электроснабжения (кабель/светильник/вводной автомат)</t>
  </si>
  <si>
    <t>1,5п.м./1шт/1шт</t>
  </si>
  <si>
    <t xml:space="preserve">под.5 (эт.5) -  ремонт мусорного клапана </t>
  </si>
  <si>
    <t>под.5 - бетонирование порога перед тамбурной дверью</t>
  </si>
  <si>
    <t>1 ед.</t>
  </si>
  <si>
    <t>под.2 (эт.5),  под.6 (эт.8) - ремонт остекления</t>
  </si>
  <si>
    <t>под.2 (у почтовых ящиков), под.2 (крыльцо)  - установка поручня</t>
  </si>
  <si>
    <t>3п.м.</t>
  </si>
  <si>
    <t>под.5 (эт.1) - закрашивание надписей на эт.1</t>
  </si>
  <si>
    <t>под.4 (эт.2) - ремонт пластиковой рамы</t>
  </si>
  <si>
    <t xml:space="preserve">под.2 (предмаш.отд.),  под.3 (мусорная камера), под.2 (тамбур), под.4 (эт.1 у лифта) - ремонт дверей </t>
  </si>
  <si>
    <t>под.3,4,5,6  - частичный ремонт кровли</t>
  </si>
  <si>
    <t>185 м2</t>
  </si>
  <si>
    <t xml:space="preserve">ремонт подъездов 1,2,3,4 </t>
  </si>
  <si>
    <t>4ед.</t>
  </si>
  <si>
    <t xml:space="preserve">кв.92,162,214 - ремонт МПШ, кв.162 -частичная штукатурка фасада </t>
  </si>
  <si>
    <t>102,4 п.м./2,2 м2</t>
  </si>
  <si>
    <t xml:space="preserve">под.1,2  - восстановительный ремонт ограждения </t>
  </si>
  <si>
    <t xml:space="preserve">под.1 (кровля)  - закрепление отлива </t>
  </si>
  <si>
    <t>кв.140,126,80,148,171,123,146,132,53,121,137,178,81,152,156,134,  под.3( эт.2), под.3 (подвал), под.3 (тех.эт.)  - ремонтные работы на системе отопления (отопительный прибор/краны)</t>
  </si>
  <si>
    <t>16шт./3шт.</t>
  </si>
  <si>
    <t>под.3 (мусорная камера) , кв.115,106,201,113,16,115, под.3/4, 'под.2,4 (подвал), под.4 (тех.эт.)  - ремонтные работы на системе ГВС  (вентиль/труба/сгон, муфты)</t>
  </si>
  <si>
    <t>9шт/3п.м./3шт.</t>
  </si>
  <si>
    <t>кв.115,148,106,113,16 - замена вентиля ГВС</t>
  </si>
  <si>
    <t>6шт.</t>
  </si>
  <si>
    <t>кв.53 (тамбур кв.), кв.198 (тамбур), кв.74 (под.3 эл.щит), кв.201 (тамбур кв.), кв.141,142( эл.щит), кв.139,140,127 (эл.щит), кв.105,108,93,94 (эл.щит), кв.80  (тамбур кв.),  кв.70 (у почтовых ящиков), кв.172 (тамбур кв.), кв.175 (тамбур кв.), кв.136 (тамбур кв.), кв.51 (тамбур кв.), кв.125 (тамбур кв.),кв.207 (тамбур входа,площадка у почтовых ящ.), кв.169 (эт.7 тамбур), кв.132 (тамбур у входа) - ремонтные работы на системе электроснабжения (светильник/вводной автомат/шина"0")</t>
  </si>
  <si>
    <t>14шт./6шт./4шт.</t>
  </si>
  <si>
    <t>под.2,4,5 (лифт)- замена пускателя</t>
  </si>
  <si>
    <t>4шт.</t>
  </si>
  <si>
    <t>под.6 ремонт привода дверей ДК  УПДКЛ 2,0</t>
  </si>
  <si>
    <t>под.1 -  восстанровительный ремонт крыльца</t>
  </si>
  <si>
    <t>кв.53,кв.31,под.3 (в тамбуре кв.3) - ремониные работы на системе ГВС (вентиль/труба/сгон, муфта)</t>
  </si>
  <si>
    <t>1шт/0,5п.м./3шт.</t>
  </si>
  <si>
    <t>кв.53 - замена вентиля ХВС</t>
  </si>
  <si>
    <t>кв.40 (площадка эт.5), кв.32 (площадка эт.3),  кв.41 (тамбур квартир) - ремонтные работы на системе электтроснабжения (светильник/рубильник)</t>
  </si>
  <si>
    <t>2 шт/1шт</t>
  </si>
  <si>
    <t xml:space="preserve">детская площадка -  изготовление, покраска, монтаж песочницы </t>
  </si>
  <si>
    <t>1шт</t>
  </si>
  <si>
    <t>монтаж табличек на дом</t>
  </si>
  <si>
    <t>2шт</t>
  </si>
  <si>
    <t>под.1-4 - частичный ремонт крылец</t>
  </si>
  <si>
    <t>24м2</t>
  </si>
  <si>
    <t>под.1 (подвал)  - ремонтные работы на системе отопления (труба)</t>
  </si>
  <si>
    <t>под.1,2 ,3,4 (тех.эт.)  - замена розлива  ГВС</t>
  </si>
  <si>
    <t>98п.м.</t>
  </si>
  <si>
    <t>кв.28 - замена вентиля ХВС</t>
  </si>
  <si>
    <t>кв.25,26,27 (эл.щит) - замена вводных автоматов</t>
  </si>
  <si>
    <t>3 шт.</t>
  </si>
  <si>
    <t>под.2 эт.5 - ремонт остекления</t>
  </si>
  <si>
    <t>0,49м2</t>
  </si>
  <si>
    <t>кв.15 - ремонтные работы на системе отопления (труба)</t>
  </si>
  <si>
    <t>замена элементов питания прибора учета системы отопления</t>
  </si>
  <si>
    <t>кв.5  - ремонт полотенцесушителя</t>
  </si>
  <si>
    <t>кв.40 ( площадка эт.5), кв.9 (т.1 тамбур) - замена светильников</t>
  </si>
  <si>
    <t>под.5 эт.3/4 -  установка поручня</t>
  </si>
  <si>
    <t>3мп</t>
  </si>
  <si>
    <t>кв.73 -  ремонт кровли лоджии</t>
  </si>
  <si>
    <t>10,9м2</t>
  </si>
  <si>
    <t>под.5 (эт.5) - восстановительный  ремонт  на л/кл</t>
  </si>
  <si>
    <t>изготовление отлива на кровлю</t>
  </si>
  <si>
    <t>1,5п.м.</t>
  </si>
  <si>
    <t>частичный ремонт ограждения</t>
  </si>
  <si>
    <t>кв.81 - ремонт системы отопления (сгон,пробка)</t>
  </si>
  <si>
    <t>4 шт.</t>
  </si>
  <si>
    <t>кв.16 (кухня, подвал) - замена стояка ГВС</t>
  </si>
  <si>
    <t>8п.м.</t>
  </si>
  <si>
    <t>кв.55,86,46,16, под.5 (эт.1), под.3 (подвал) - ремонтные работы на системе ГВС (вентиль/труба)</t>
  </si>
  <si>
    <t>4шт/2п.м.</t>
  </si>
  <si>
    <t>под.1 (подвал+эт.1) -  врезка ГВС для уборщиц</t>
  </si>
  <si>
    <t>6п.м.</t>
  </si>
  <si>
    <t>кв.65  - ремонт полотенцесушителя</t>
  </si>
  <si>
    <t>кв.50,47, подвал  - замена стояка ХВС</t>
  </si>
  <si>
    <t>10п.м.</t>
  </si>
  <si>
    <t>кв.86,45,52,82 - замена вентиля ХВС</t>
  </si>
  <si>
    <t>кв.16 (кухня,подвал) - замена стояка ХВС</t>
  </si>
  <si>
    <t>под.2 (подвал)  - врезка для полива цветов (подвал) (труба/муфта,кран)</t>
  </si>
  <si>
    <t>13п.м./3шт.</t>
  </si>
  <si>
    <t>кв.16,47,50  - частичная замена стояка канализации</t>
  </si>
  <si>
    <t>7,65п.м.</t>
  </si>
  <si>
    <t>под.2 (площадка эт. 1,2,3,4,5), кв.52 (лест.пл. эт.2), кв.44 (лест.пл. эт.3,4), кв.16 (эл.щит) - ремонтные работы на системе электроснабжения (светильник/вводной автомат)</t>
  </si>
  <si>
    <t>9шт/1шт</t>
  </si>
  <si>
    <t>под.2 (кровля), под.1 (тех.эт.) - ремонт ливневой канализации (труба/герметик)</t>
  </si>
  <si>
    <t>кв.35,70 - частичный ремонт кровли</t>
  </si>
  <si>
    <t>64 м2</t>
  </si>
  <si>
    <t>кв.48  - ремонт МПШ</t>
  </si>
  <si>
    <t>48,7п.м.</t>
  </si>
  <si>
    <t>под.1 (эт.5) , 'под.1 (эт.6) , под.1 (эт.2), кв.14,50,36,22 - ремонтные работы на системе отопления  (отопительный прибор/муфты, крепления)</t>
  </si>
  <si>
    <t>3шт/8шт.</t>
  </si>
  <si>
    <t>кв.55,30,32 - ремонтные работы на системе ГВС (вентиль/труба)</t>
  </si>
  <si>
    <t>3шт/1п.м.</t>
  </si>
  <si>
    <t>кв.30,19,55,32 - ремонтные работы на системе ХВС (вентиль/труба</t>
  </si>
  <si>
    <t>4шт/1п.м.</t>
  </si>
  <si>
    <t>кв.14  - ремонтные работы на системе водоотведения</t>
  </si>
  <si>
    <t>2шт/2шт/1шт</t>
  </si>
  <si>
    <r>
      <t>кв.72 ( тамбур квартир),кв.4 (эл.щит)</t>
    </r>
    <r>
      <rPr>
        <sz val="9"/>
        <color rgb="FFFF0000"/>
        <rFont val="Times New Roman"/>
        <family val="1"/>
        <charset val="204"/>
      </rPr>
      <t xml:space="preserve">, </t>
    </r>
    <r>
      <rPr>
        <sz val="9"/>
        <rFont val="Times New Roman"/>
        <family val="1"/>
        <charset val="204"/>
      </rPr>
      <t>кв.15 (эл.щит), кв.70 (эл.щит), кв.51 (тамбур) - ремонтные работы на системе электроснабжения (светильник/вводной автомат/шина "0")</t>
    </r>
  </si>
  <si>
    <t>13п.м.</t>
  </si>
  <si>
    <t>под.3  (тамбур, мусорная камера) - ремонт дверей</t>
  </si>
  <si>
    <t>под.1 (мусорная камера)  - замена мусорного контейнера после пожара</t>
  </si>
  <si>
    <t>под.3 (эт.5/6) -  установка поручня</t>
  </si>
  <si>
    <t>под.2,3  - восстановительный ремонт ступеней крыльца</t>
  </si>
  <si>
    <t>частитный ремонт ограждения</t>
  </si>
  <si>
    <t>кв.26  - частичный ремонт откоса окна кухни</t>
  </si>
  <si>
    <t>0,9м2</t>
  </si>
  <si>
    <t>кв.60  - устранение завала в вентканале</t>
  </si>
  <si>
    <t>1ед.</t>
  </si>
  <si>
    <t>кв.23,58,7,1 - ремонтные работы на системе отопления (отопительный прибор/муфта, кран, сгон,пробка)</t>
  </si>
  <si>
    <t>1шт/7шт</t>
  </si>
  <si>
    <t>кв.3-35  - замена стояка ГВС (ванная)</t>
  </si>
  <si>
    <t>40п.м.</t>
  </si>
  <si>
    <t>кв.1  - замена вентиля ГВС</t>
  </si>
  <si>
    <t>кв.3-35  - замена стояка ХВС (ванная)</t>
  </si>
  <si>
    <t>24п.м.</t>
  </si>
  <si>
    <t>под.3 (тамбур у входа), кв.59(тамбур), кв.69 (эт.9 площадка у эл.щита), кв.8 (эл.щит), под.1  (мусорная камера), кв.51 (тамбур кв.), кв.33,34 (эл.щит.), кв.77 (тамбур),  кв.86 (площадка у входа ,площадка у почт.ящ.под.3), кв.26 (площадка у эл.щита), кв.22 (площадка у почт.ящ), кв.36 (под.1 эт.9 эл.щит),  кв.76 (эт.2 площадка у эл.щит), кв.54 (тамбур кв.), кв.61 (площадка у эл.щита), кв.99 (площадка) - ремонтные работы на системе электроснабжения (светильник/вводной автомат/кабель)</t>
  </si>
  <si>
    <t>15шт/2шт./5п.м.</t>
  </si>
  <si>
    <t>под.1 (лифт, эт.1) - замена выключателя безопасности</t>
  </si>
  <si>
    <t>под.2 (лифт) - замена подшипника главного вала,ремонт лебедки</t>
  </si>
  <si>
    <t>2 кр.</t>
  </si>
  <si>
    <t>под.3 эт.5  - ремонт остекления</t>
  </si>
  <si>
    <t>06м2</t>
  </si>
  <si>
    <t>кв.12 - замена вентиля ГВС</t>
  </si>
  <si>
    <t>кв.12 - амена вентиля ХВС</t>
  </si>
  <si>
    <t xml:space="preserve">под.1 (подвал по кв.3)  - ремонтные работы на системе водоотведения </t>
  </si>
  <si>
    <t>кв.9 (лест.пл. эт.1,2),  под.2 (эт.4 площадка), кв.14 (эт.5 площадка) - замена светильника</t>
  </si>
  <si>
    <t>под.1 эт.9 (кв.35-36)  - ремонт потолка тамбура</t>
  </si>
  <si>
    <t>под.1 эт.6 - демонтаж и монтаж мусорного клапана</t>
  </si>
  <si>
    <t>кв.64,70,31 -  ремонт МПШ, кв.36,64,70,31  - частичная штукатурка фасада</t>
  </si>
  <si>
    <t>16п.м./17,2м2</t>
  </si>
  <si>
    <t>под.2 (подвал по кв.70), под.2  (эт.1) , под.1  - ремонтные работы на системе отопления (кран/труба</t>
  </si>
  <si>
    <t>3шт/5п.м.</t>
  </si>
  <si>
    <t>под.1,2(подвал)  - замена кранов на стояках системы отопления в подвале  (труба/краны,муфты,сгоны)</t>
  </si>
  <si>
    <t>0,5п.м./161шт.</t>
  </si>
  <si>
    <t>кв.15,37 - замена вентиля ГВС</t>
  </si>
  <si>
    <t>кв.15,37 - замена вентиля ХВС</t>
  </si>
  <si>
    <t>кв.21 (тамбур кв.), кв.77 (тамбур кв.), под.2 (эт.1 у лифта), кв.75 (площадка у лифта эт.8), кв.46 (эл.щит), кв.55 (эт.4 тамбур) - ремонтные работы на системе электроснабжения (светильник/узо)</t>
  </si>
  <si>
    <t>7шт./1шт.</t>
  </si>
  <si>
    <t xml:space="preserve">под.4 - ремонт поручня </t>
  </si>
  <si>
    <t>1,7п.м.</t>
  </si>
  <si>
    <t>под.1 -  частичный восстановительный ремонт крыльца</t>
  </si>
  <si>
    <t>0,76м2</t>
  </si>
  <si>
    <t>под.1 - ремонт кровли</t>
  </si>
  <si>
    <t xml:space="preserve">кв.33, кв.70 - частичный ремонт кровли, примыкание  лоджии </t>
  </si>
  <si>
    <t>20,3м2</t>
  </si>
  <si>
    <t xml:space="preserve">под.3 (тех.эт.)  - демонтаж, изготовление и монтаж корыта </t>
  </si>
  <si>
    <t xml:space="preserve">под.1 (эт.6/7) - демонтаж и монтаж  мусорного клапана </t>
  </si>
  <si>
    <t>подъезды - изготовление и монтаж урны</t>
  </si>
  <si>
    <t>кв.4,171,15,168,160, под.1,2 (подвал)  - ремонтные работы на системе отопления (отоптельные приборы/ труба/муфты,колено,муфта,отвод,сгон)</t>
  </si>
  <si>
    <t>2шт./2,2п.м./11шт.</t>
  </si>
  <si>
    <t>под.2 (подвал),кв.1 (кв.+подвал), кв.146, под.3 (подвал), под.1 (подвал), под.2 (подвал), кв.84,кв.90,кв.93,кв.8,кв.11, под.4 (подвал), кв.88,кв.4,кв.124,кв.54,кв.8 - ремонтные работы на системе ГВС (труба/вентиль/муфты,колено,тройник,сгон)</t>
  </si>
  <si>
    <t>21,5п.м./10шт/23шт.</t>
  </si>
  <si>
    <t>кв.99,50,54,10,33 - ремонт полотеннцесушителя</t>
  </si>
  <si>
    <t>5шт.</t>
  </si>
  <si>
    <t>под.2 (подвал), кв.93,11,124,54 - ремониные работы на системе ХВС (труба/кран)</t>
  </si>
  <si>
    <t>0,5п.м./5шт.</t>
  </si>
  <si>
    <t>кв.81,кв.157 - частичная замена стояка канализации (труба/манжетта,заглушка,патрубок)</t>
  </si>
  <si>
    <t>2,05п.м./13шт)</t>
  </si>
  <si>
    <t>кв.60( эл.щит),кв.77( тамбур кв.), 'кв.17,25(эл.щит),кв.9 (тамбур кв.), под.3 (тех.эт.) - ремонтные работы на системе электроснабжения (светильник/вводной автомат/шина</t>
  </si>
  <si>
    <t>2шт/1шт/1шт</t>
  </si>
  <si>
    <t>под.5 (лифт,эт.1) - замена выключателя ДШ 1м</t>
  </si>
  <si>
    <t>под.2 (лифт) - замена платы управления</t>
  </si>
  <si>
    <t>под.2 (лифт) - замена ремня зубчатого</t>
  </si>
  <si>
    <t>под.1 (выход на тех.эт.)  - ремонт двери</t>
  </si>
  <si>
    <t>под.1,2  - покраска домофонных дверей</t>
  </si>
  <si>
    <t>под.2  - частичный восстановительный ремонт крыльца</t>
  </si>
  <si>
    <t>под.2 (предмаш. отд.)  - ремонт ограждения</t>
  </si>
  <si>
    <t>под.2 (эт.9) -  ремонт стены у лифта</t>
  </si>
  <si>
    <t>под.1-2  - ремонт ливневой канализации трубы между 1/2 подъездом</t>
  </si>
  <si>
    <t>кв.21 (частично),33 (частично),кв.51,кв.58,кв.79,кв.12  - ремонт МПШ</t>
  </si>
  <si>
    <t>202,4п.м.</t>
  </si>
  <si>
    <t>кв.33,  под.2 -  штукатурка панели фасада частично</t>
  </si>
  <si>
    <t>113,2м2</t>
  </si>
  <si>
    <t>кв.26,72,76,80 -  утепление панелей фасада</t>
  </si>
  <si>
    <t>60м2</t>
  </si>
  <si>
    <t>под.1, кв.10,кв.13,кв.12, под.1 эт.8  - ремонтные работы на системе отопления (отопительный прибор/муфта,сгон,крепеж)</t>
  </si>
  <si>
    <t>кв.52,кв.59,кв.38, под.1, под.2(подвал) - ремонтны работы на системе ГВС (вентиль/труба)</t>
  </si>
  <si>
    <t>4шт/1,5п.м.</t>
  </si>
  <si>
    <t>кв.52, кв.62 - ремонтные работы на системе ХВС (вентиль/труба)</t>
  </si>
  <si>
    <t>2шт./1п.м.</t>
  </si>
  <si>
    <t>под.2 (эт.7 эл.щит), под.1 (эт.3 эл.щит), под.1 (эт.4 эл.щит),кв.43 (площадка у почтовых ящиков) - ремонтные работы на системе электроснабжения (кабель/светильник/прочее)</t>
  </si>
  <si>
    <t>1,5п.м./1шт/7шт</t>
  </si>
  <si>
    <t>под.1,3  - восстановительный ремонт плитки на крыльцах</t>
  </si>
  <si>
    <t>2ед.</t>
  </si>
  <si>
    <t>под.1 (эт.10),  под.3 (предмаш.отд.) - ремонт дверей</t>
  </si>
  <si>
    <t xml:space="preserve">под.1  - ремонт окна в  машинном отделении </t>
  </si>
  <si>
    <t>под.1 (тех.эт.)  - ремонт остекления</t>
  </si>
  <si>
    <t>0,5 м2</t>
  </si>
  <si>
    <t>под.1 - частичный ремонт кровли</t>
  </si>
  <si>
    <t>20м2</t>
  </si>
  <si>
    <t>кв.44  - монтаж ограждения на лоджии</t>
  </si>
  <si>
    <t xml:space="preserve">верхний тех.эт. - ремонт окна </t>
  </si>
  <si>
    <t xml:space="preserve">под.1  - закрепление металлического ограждения, крыльцо пожарной лестницы </t>
  </si>
  <si>
    <t>мероприятия по устранению аварийности ж/б плит лоджий</t>
  </si>
  <si>
    <t>кв.198 -  штукатурка стен фасада над лоджиями</t>
  </si>
  <si>
    <t>13,1м2</t>
  </si>
  <si>
    <t>кв.7,кв.49,кв.50,кв.55(част),кв.56,кв.81,кв.160 - ремонт МПШ</t>
  </si>
  <si>
    <t>135,1п.м</t>
  </si>
  <si>
    <t>кв.25,26,31,144,150,156,162  - штукатурка панели фасада</t>
  </si>
  <si>
    <t>125,7м2</t>
  </si>
  <si>
    <t>кв.7,8  - утепление панелей фасада</t>
  </si>
  <si>
    <t>55,1м2</t>
  </si>
  <si>
    <t>под.1  - ремонт площадки у подъезда</t>
  </si>
  <si>
    <t>кв.18,111,195,189 - замена вентиля ГВС</t>
  </si>
  <si>
    <t>подвал - замена вводных задвижек на системе ГВС</t>
  </si>
  <si>
    <t>8шт.</t>
  </si>
  <si>
    <t>кв.60, 115,65,150 - ремонт полотенцесушителя</t>
  </si>
  <si>
    <t>кв.18,111,189 - замена вентиля ХВС</t>
  </si>
  <si>
    <t>под.3 (нижний тех.эт.) , кв.33, , кв.195 кв.139 (подвал) - ремонтные работы на системе водоотведения (труб/,переход,тройник)</t>
  </si>
  <si>
    <t>3,7п.м./ 2шт.</t>
  </si>
  <si>
    <t>(нижний,верхн.тех.эт.)-восстановление работоспособности эл.снабжения системы дымоудаления (кабель)</t>
  </si>
  <si>
    <t>57п.м.</t>
  </si>
  <si>
    <t>кв.132 (под.3 эт.12 площадка у лифта), кв.119 (тамбур кв.), кв.60 (тамбур кв.), кв.143( площадка у лифта),  кв.21,38 (эл.щит), под.1 (эт.10 площадка у лифта), кв.195 (тамбур кв.), кв.80 (эл.щит),  кв.79 (эл.щит),  под.1 (крыльцо), под.1 эт.12 (площадка у лифта), под.1 (эт.1 эл.щит), под.1 (эт.1,3,4,5,7,8  площадка у лифта) - ремонтные работы на системе электроснабжения (светильник/шина"0"/вводной автомат/плафон)</t>
  </si>
  <si>
    <t>10шт/2шт/1шт/5шт.</t>
  </si>
  <si>
    <t>под.1,2,3 (крыльцо) -восстановление работоспособности освещения МОП (после вандалов)</t>
  </si>
  <si>
    <t>под.1 (груз лифт) - замена пружины противовеса</t>
  </si>
  <si>
    <t>лифт - замена квш на лебедке главного привода</t>
  </si>
  <si>
    <t>под.1 (лифт) - замена пружины дверей</t>
  </si>
  <si>
    <t xml:space="preserve">под.2 (тех.эт.)  - ремонт дверей выхода на крышу </t>
  </si>
  <si>
    <t>кв.48  - заделка провала перед крыльцом</t>
  </si>
  <si>
    <t>под.2  - ремонт оголовка вент.шахты</t>
  </si>
  <si>
    <t>кв.33,34 -  ремонт кровли</t>
  </si>
  <si>
    <t>157 м2</t>
  </si>
  <si>
    <t>кв.21,64,68 частично - ремонт МПШ</t>
  </si>
  <si>
    <t>166,4п.м.</t>
  </si>
  <si>
    <t>кв.36,64,68 - штукатурка панели фасада</t>
  </si>
  <si>
    <t>20,6м2</t>
  </si>
  <si>
    <t>ремонт ограждения</t>
  </si>
  <si>
    <t>кв.58, кв.1 - ремонтные работы на системе отопления (отопительный прибор/сгон, пробка)</t>
  </si>
  <si>
    <t>1шт/4шт</t>
  </si>
  <si>
    <t>кв.57  - ремонтные работы на системе ГВС</t>
  </si>
  <si>
    <t>кв.68 - замена вентиля ХВС</t>
  </si>
  <si>
    <t>кв.23,24 (эл.щит),  кв.36 (лест.пл.,тамбур кв.), кв.31,32 (эл.щит),  кв.64 (эл.щит), кв.65 (эт.8 площадка у лифта), кв.56 (тамбур кв.), под.1 крыльцо - ремонтные работы на системе электроснабжения (вводной автомат/светильник)</t>
  </si>
  <si>
    <t>5шт/6шт.</t>
  </si>
  <si>
    <t>под.2 (лифт,эт.6) - замена выключателя</t>
  </si>
  <si>
    <t>под.3 (эт.4-5) -  установка поручня</t>
  </si>
  <si>
    <t xml:space="preserve">под.3 (эт.7/8) -  ремонт оконной рамы </t>
  </si>
  <si>
    <t xml:space="preserve"> под.1,6 (выход на кровлю)  - ремонт двери</t>
  </si>
  <si>
    <t>кв.177  - ремонт кровли лоджии</t>
  </si>
  <si>
    <t>под.1-6  - окраска мусоропроводов (частично)</t>
  </si>
  <si>
    <t>под.6 (эт.3/4) - демонтаж и монтаж мусорного клапана</t>
  </si>
  <si>
    <t>под.5  -  ремонт ограждения тротуара</t>
  </si>
  <si>
    <t>под.4  - закрепление лестничного марша</t>
  </si>
  <si>
    <t>под.5 - замена контейнера м/к</t>
  </si>
  <si>
    <t>кв.28,90,72,под.3 (подвал по кв.73), под.3 (эт.5), под.1(подвал) - ремонтные работы на системе отопления (отопительный прибор/труба,краны,муфты,переход, крепеж</t>
  </si>
  <si>
    <t>1шт/2п.м./16шт.</t>
  </si>
  <si>
    <t>под.1,2,5 - (тех.эт.) замена розлива ГВС</t>
  </si>
  <si>
    <t>133п.м.</t>
  </si>
  <si>
    <t>кв.143,34,140, под.5 эт.2  - замена вентиля ГВС</t>
  </si>
  <si>
    <t xml:space="preserve">кв.74,134 - ремонт полотенцесушителя </t>
  </si>
  <si>
    <t>2 шт.</t>
  </si>
  <si>
    <t>под.3(подвал), кв.34, верх.тех.эт.над кв.175  - ремонтные работы на системе ХВС (вентиль, труба)</t>
  </si>
  <si>
    <t>2шт./0,1 п.м.</t>
  </si>
  <si>
    <t xml:space="preserve">под.5-6  - монтаж ХВС для полива цветов </t>
  </si>
  <si>
    <t>кв.37 (эл.щит), под.3 (эт.4 эл.щит), кв.107(л.щит), под.4 (эт.8 эл.щит), кв.135 (эл.щит), кв.136 (эл.щит), кв.138( эл.щит), кв.173 (пл. у почт.ящ.), кв.162 (эл.щит), 'кв.112 (под.4 тамбур входа , у почт.ящ.), 'кв.102 (тамбур квартир), 'кв.174 (эл.щит), кв.74 (под.3 крыльцо), кв.174 (эл.щит), кв.65 (эл.щит), кв.71 площадка у почт.ящ.) - ремонтные работы на системе электроснабжения (вводной автомат/светильники/шина "0")</t>
  </si>
  <si>
    <t>6шт/8шт/2шт</t>
  </si>
  <si>
    <t>под.2 (эт.4,5,6,9 эл.щит), под.3 (эт.4,7 эл.щит), .-крепление эл.щита</t>
  </si>
  <si>
    <t>ВРУ- замена вставки</t>
  </si>
  <si>
    <t>под.1 (лифт) - замена выключателя</t>
  </si>
  <si>
    <t>под.4  (лифт) - замена выключателя ДК</t>
  </si>
  <si>
    <t>под.1-6 (лифт) - замена аккумуляторной батареи в блоке аварийного освещения</t>
  </si>
  <si>
    <t>под.1 замена кнопочного модуля</t>
  </si>
  <si>
    <t>под.4  (лифт) - ремонт привода дверей ДК УПДКЛ 2,0</t>
  </si>
  <si>
    <t xml:space="preserve">под.1  (лифт   эт.1,4,8) - замена кнопки приказа </t>
  </si>
  <si>
    <t xml:space="preserve">под.3,4,5( тех.эт.) - устройство сетки кладочной на  вент.шахты </t>
  </si>
  <si>
    <t>15 м2</t>
  </si>
  <si>
    <t>под.3 эт.9  - заделывание отверстия в полу</t>
  </si>
  <si>
    <t>1 отв.</t>
  </si>
  <si>
    <t>под.2  - ремонт перил,поручня,остекления</t>
  </si>
  <si>
    <t>2п.м./1п.м./1,4м2</t>
  </si>
  <si>
    <t xml:space="preserve">кв.106 - частичный ремонт кровли </t>
  </si>
  <si>
    <t xml:space="preserve">под.1 (торец)  - ремонт ограждения </t>
  </si>
  <si>
    <t>окраска забора по периметру дома</t>
  </si>
  <si>
    <t>кв.108  - ремонт почтового ящика</t>
  </si>
  <si>
    <t>кв.83 (частично), 106, (частично) - ремонт МПШ</t>
  </si>
  <si>
    <t>14,5п.м.</t>
  </si>
  <si>
    <t>кв.83  - штукатурка панели фасада</t>
  </si>
  <si>
    <t>1,9м2</t>
  </si>
  <si>
    <t>кв84  - утепление панели фасада</t>
  </si>
  <si>
    <t>4,7м2</t>
  </si>
  <si>
    <t>кв.115  - устранение завала вентканала</t>
  </si>
  <si>
    <t>под.2/3 - устройство  настила на приямок</t>
  </si>
  <si>
    <t>детская площадка- ремонтные работы</t>
  </si>
  <si>
    <t>кв.73, под.5 (подвал), кв.66, кв.101, под.3 (подвал) - ремонтные работы на системе отопления (отопительный прибор/труба/муфта,крепление)</t>
  </si>
  <si>
    <t>1шт/2п.м./6шт.</t>
  </si>
  <si>
    <t>кв.21, под.3 (тех.эт.по кв.76), кв.69,113,82, под.1 (эт.2+подвал)  - ремонтные работы на системе ГВС (вентиль/труба/муфты,колено, тройник)</t>
  </si>
  <si>
    <t>4шт/10,5п.м./15шт.</t>
  </si>
  <si>
    <t>кв.147, кв.5, кв.169,.кв.136, кв16 - ремонт полотенцесушителя</t>
  </si>
  <si>
    <t>под.2 (тех.эт.), кв.130 - ремонтные работы на системе ХВС (труба, вентиль)</t>
  </si>
  <si>
    <t>0,5п.м./</t>
  </si>
  <si>
    <t>кв.23  - частичный ремонт стояка канализации (гидроизоляция)</t>
  </si>
  <si>
    <t>под.1 (эл.щит. эт.2)  - установка вводного автомата на подъезд</t>
  </si>
  <si>
    <t>под.5 (эт.1 эл.щит.), кв.148 (эл.щит), кв.72 (амбур кв.), под.2 (эт.1 эл.щит. кв.39,40),  под.2 (эт.1 эл.щит. Кв. 37,38), кв.153 (тамбур кв.), кв.75  (тамбур), под.2 (эл.щит.эт.1), под.2  (площадка у входа), кв.161 (тамбур кв. ), кв.34 (эл.щит), кв.38 (эл.щит), кв.17 (эл.щит), кв.109 (тамбур кв.), кв.136 (тамбур кв.), кв.87,88 (эл.щит), кв.104 (тамбур кв), кв.179 (тамбур кв), под.3,4,5 - ремонтные работы на системе электроснабжения  (вводной автомат/светильник/шина"0"/кабель)</t>
  </si>
  <si>
    <t>11шт/8шт/1шт/5п.м.</t>
  </si>
  <si>
    <t>под.1-5 (лифт) - замена аккумуляторной батареи в блоке аварийного освещения</t>
  </si>
  <si>
    <t xml:space="preserve">под.3 - частичный ремонт кровли </t>
  </si>
  <si>
    <t>7м2</t>
  </si>
  <si>
    <t>кв.46,78,25 -  устранение завала в вентканале</t>
  </si>
  <si>
    <t>частичный ремонт и окраска ограждения</t>
  </si>
  <si>
    <t>под.3  - частичный ремонт отмостки</t>
  </si>
  <si>
    <t>0,5м2</t>
  </si>
  <si>
    <t>изготовление, монтаж, окраска лавок,  скамеек</t>
  </si>
  <si>
    <t xml:space="preserve">изготовление и монтаж адресных табличек </t>
  </si>
  <si>
    <t>кв.75 - ремонтные работы на системе отопления  (сгон,пробка)</t>
  </si>
  <si>
    <t>кв.70  - замена вентиля ХВС</t>
  </si>
  <si>
    <t>кв.58 (эл.щит),  кв.27 ( площадка эт.2 крыльцо под.1,2), кв.26 (лест.пл) - ремонтные работы  на системе электроснабжения (кабель/вводной автомат/светильник)</t>
  </si>
  <si>
    <t>1,2п.м./1шт./4 шт.</t>
  </si>
  <si>
    <t>ремонт подъездов №1,2,3,4</t>
  </si>
  <si>
    <t>под.2 эт.1/2 - отбивка штукатурки</t>
  </si>
  <si>
    <t>под.1,2,3,4 - демонтаж и установка почтовых ящиков</t>
  </si>
  <si>
    <t>4 комп</t>
  </si>
  <si>
    <t>кв.27,57 - ремонтные работы на системе отопления (сгон,муфта,пробка)</t>
  </si>
  <si>
    <t>14шт.</t>
  </si>
  <si>
    <t>замена элементов питания теплового прибора учета</t>
  </si>
  <si>
    <t>кв.5,43 - замена вентиля ХВС</t>
  </si>
  <si>
    <t>кв.53 (подвал, под.4),  'под.3 ВРУ ,  кв.7 (эт.2 площадка) - ремонтные работы на системе электроснабжения (светильник/прочее)</t>
  </si>
  <si>
    <t>2шт./2шт.</t>
  </si>
  <si>
    <t xml:space="preserve">частичный ремонт кровли по кв.25 </t>
  </si>
  <si>
    <t>кв.51  - ремонт МПШ</t>
  </si>
  <si>
    <t>9,6п.м.</t>
  </si>
  <si>
    <t xml:space="preserve">кв.46,49,52,55,58 - пуск газа на приборы </t>
  </si>
  <si>
    <t>5приб.</t>
  </si>
  <si>
    <t>под.5 (эт.5)  -  ремонт люка выхода на кровлю</t>
  </si>
  <si>
    <t>кв.23,кв.17 - ремонтные работы на системе отопления (отопительный прибор/кран)</t>
  </si>
  <si>
    <t>1шт/1шт</t>
  </si>
  <si>
    <t>замена элементов питания теплового прибора учета системы отопления</t>
  </si>
  <si>
    <t>кв.49  - замена вентиля ХВС</t>
  </si>
  <si>
    <t>кв.33  (тамбур у входа - замена светильника</t>
  </si>
  <si>
    <t>под.4 эт.5  - восстановление окрасочного слоя в подъзде у кв.77</t>
  </si>
  <si>
    <t>кв.18,44,77 (вертикальный шов внутри подъезда 4)  - ремонт МПШ</t>
  </si>
  <si>
    <t>55,3п.м.</t>
  </si>
  <si>
    <t>кв.6,7  - частичная замена стояка канализации</t>
  </si>
  <si>
    <t>1,15п.м.</t>
  </si>
  <si>
    <t>эектроизмерения МКД (ЭнергоАудит)</t>
  </si>
  <si>
    <t>кв.43 (эл.щит), кв.6 (эл.щит), кв.18 (эт.5), кв.28 (эл.щит), кв.46 (эл.щит),  ВРУ - ремонтные работы на системе электроснабжения (вводной автомат/светильник/шина"0")</t>
  </si>
  <si>
    <t>5шт/1шт/1шт.</t>
  </si>
  <si>
    <t>подвал - ремонтные работы на системе ХВС (труба/кран,муфта,колено)</t>
  </si>
  <si>
    <t>1п.м./9шт.</t>
  </si>
  <si>
    <t>эт.3 (сан.уз.) - замена вентиля ХВС</t>
  </si>
  <si>
    <t>кв.7/16 (эт.3 общ.туалет) - замена разбитого бочка унитаза</t>
  </si>
  <si>
    <t>кв.6-19 (ванная), 7/6 (кухня) - замена светильника</t>
  </si>
  <si>
    <t>под.3 эт.3 - ремонт тамбурной двери</t>
  </si>
  <si>
    <t>под.1, под.2 эт.4/5 - ремонт рам</t>
  </si>
  <si>
    <t>ремонт тамбура по кв.93, по кв.150</t>
  </si>
  <si>
    <t>под.3  - изготовление и монтаж урны</t>
  </si>
  <si>
    <t xml:space="preserve">кв.146 -  ремонт почтового ящика </t>
  </si>
  <si>
    <t>подвал - ремонтные работы по замене розлива системы отопления (труба)</t>
  </si>
  <si>
    <t>171 п.м.</t>
  </si>
  <si>
    <t>кв.93,124,1,78 - ремонтные работы на системе отопления (кран/труба/сгон,муфты,колено)</t>
  </si>
  <si>
    <t>1шт./4,5п.м./13шт.</t>
  </si>
  <si>
    <t>кв.141 - замена вводного крана ХВС</t>
  </si>
  <si>
    <t>кв.50,51, 141 - частичная замена стояка канализации</t>
  </si>
  <si>
    <t xml:space="preserve">под.3 (эт.5 тамбур кв.),  под.3 (эт.3 тамбур кв.), кв.11 (эл.щит), кв.10 (эл.щит), кв. 15-16 (тамбур), кв.26 (лест.пл. эт. 4), кв.82 (тамбур у входа), кв.125 (амбур у входа), кв.146 (тамбур кв. 133-137), кв.146 (тамбур кв. 144-148),  кв.26 (пл.эт.4) - ремонтные работы на системе электроснабжения (светильник/вводной автомат) </t>
  </si>
  <si>
    <t>10шт./2шт.</t>
  </si>
  <si>
    <t xml:space="preserve">под.1-4 - окраска скамеек и перил </t>
  </si>
  <si>
    <t>кв.34  -ремонтные работы на системе отопления (отопительный прибор)</t>
  </si>
  <si>
    <t>под.2 (подвал), кв.25, под.3 (подвал)  - ремонтные работы на системе водоотведения (труба/изорляция)</t>
  </si>
  <si>
    <t>п.м./м2</t>
  </si>
  <si>
    <t>кв.16 (лест.пл),под.1 (лест.пл. эт.1-5), под.1 (крыльцо и тамбур входа), под.2 (лест.пл. эт.1-5), под.2 (крыльцо и тамбур входа), под.3 (лест.пл. эт.1-5,тамбур входа,крыльцо),  под.4 (лест.пл. эт.1-5,тамбур входа,крыльцо) - замена светильника</t>
  </si>
  <si>
    <t>29 шт.</t>
  </si>
  <si>
    <t>ВРУ- восстановление работоспособности оборудования ВРУ, замена вставки</t>
  </si>
  <si>
    <t>ремонт отмостки</t>
  </si>
  <si>
    <t>50 м2</t>
  </si>
  <si>
    <t>под.2 (кровля по кв.28), под.1 ( по кв.14)  - ремонт кровли</t>
  </si>
  <si>
    <t>21 м2</t>
  </si>
  <si>
    <t>под.3,4  - ремонт козырька входа</t>
  </si>
  <si>
    <t>под.2  - ремонт урны</t>
  </si>
  <si>
    <t>под.3 (кровля)  - облицовка будки выхода на кровлю</t>
  </si>
  <si>
    <t>2,5 м2</t>
  </si>
  <si>
    <t>(подвал)  - ремонт подвальных окон</t>
  </si>
  <si>
    <t>3,45 м2</t>
  </si>
  <si>
    <t>под.1(подвал по кв.5), под.2 (подвал, на сбросе ), кв.32, кв.48  - замена кранов на системе отопления</t>
  </si>
  <si>
    <t>12 шт.</t>
  </si>
  <si>
    <t>кв.55 - ремонтные работы на системе отопления (колено, муфта, труба)</t>
  </si>
  <si>
    <t>1шт./1шт./0,2 п.м.</t>
  </si>
  <si>
    <t>кв.48 - замена вентиля ХВС</t>
  </si>
  <si>
    <t>под.1 (лест.пл. эт.1-5), под.1 (крыльцо и тамбур входа), под.2 (лест.пл. эт.1-5),  под.2 (крыльцо и тамбур входа), под.3 (лест.пл. эт.1-5), под.3 (крыльцо и тамбур входа), под.4 (лест.пл. эт.1-5),  под.4 (крыльцо и тамбур входа), кв.40 (эт.4 площадка) - замена светильников</t>
  </si>
  <si>
    <t>31 шт.</t>
  </si>
  <si>
    <t>под.4, кв.26,27,15,16  - ремонт кровли</t>
  </si>
  <si>
    <t>221,5 м2</t>
  </si>
  <si>
    <t>(кровля по кв.40) - закрепление отлива</t>
  </si>
  <si>
    <t>под.1  - ремонт кровли козырька входа</t>
  </si>
  <si>
    <t>под.4 эт.5  - частичный ремонт потолка л/кл</t>
  </si>
  <si>
    <t>под.2  -  ремонт ттемпературного шва</t>
  </si>
  <si>
    <t>14,4 п.м.</t>
  </si>
  <si>
    <t>под.2 (эт.5),  под.4 (кв.26,56 откосы  окон кухни) - штукатурка панелей фасада</t>
  </si>
  <si>
    <t>16,7 м2</t>
  </si>
  <si>
    <t>под.2,3,4 (подвал), кв.48 - ремонтные работы  на системе отопления (кран,сгон,муфта,труба)</t>
  </si>
  <si>
    <t>8шт/10шт/13шт/1пм</t>
  </si>
  <si>
    <t>кв.43 - ремонтные работы на системе ХВС</t>
  </si>
  <si>
    <t>подвал - замена участка трубы водоотведения</t>
  </si>
  <si>
    <t>4,65 п.м.</t>
  </si>
  <si>
    <t>кв.43 эл.щит.- замена вводного автомата,сжима ответвительного</t>
  </si>
  <si>
    <t>1шт/1шт.</t>
  </si>
  <si>
    <t>кв.208,43,49,1, пол.1 (подвал) - ремонтные работы на системе отопления (кран/сгон/муфта/труба/колено)</t>
  </si>
  <si>
    <t>1шт/2шт/8шт/2,4п.м./2шт.</t>
  </si>
  <si>
    <t xml:space="preserve">под.1,3  -  закрытие приямков </t>
  </si>
  <si>
    <t>под.3  - частичный ремонт крыльца</t>
  </si>
  <si>
    <t xml:space="preserve">под.2 (по кв.26)  - ремонт кровли </t>
  </si>
  <si>
    <t>10 м2</t>
  </si>
  <si>
    <t>под.3 -  ремонт домофонной двери</t>
  </si>
  <si>
    <t>(подвал) - ремонт подвальных окон</t>
  </si>
  <si>
    <t>0,63 м2</t>
  </si>
  <si>
    <t>кв.28, кв.20, подвал - ремонтные работы на системе отопления (кран./сгон/муфта/труба)</t>
  </si>
  <si>
    <t>2шт./2шт./3шт./19п.м.</t>
  </si>
  <si>
    <t>замена элементов питания узла учета тепла</t>
  </si>
  <si>
    <t>под.1 (подвал+ эт.1)  - врезка ХВСс для уборщиц лест.кл.</t>
  </si>
  <si>
    <t>5п.м.</t>
  </si>
  <si>
    <t>под.2 (подвал) , кв.40 - ремонтные работы на системе водоотведения (труба,патрубок,манжетта,тройник)</t>
  </si>
  <si>
    <t>4 п.м.</t>
  </si>
  <si>
    <t>под.3 (эт.1,2) - ремонтные работы на системе электроснабжения</t>
  </si>
  <si>
    <t xml:space="preserve">под.1 (эт.1-5)  - ремонт оконных рам </t>
  </si>
  <si>
    <t>под.4 - ремонт остекления</t>
  </si>
  <si>
    <t>0,8м2</t>
  </si>
  <si>
    <t>кв.77  - ремонт кровли (жидкая кровля)</t>
  </si>
  <si>
    <t>5 м2</t>
  </si>
  <si>
    <t>кв.25,60 - устранение завала в венканале</t>
  </si>
  <si>
    <t>2 ед.</t>
  </si>
  <si>
    <t>под.2,4  - восстановительный ремонт ограждения</t>
  </si>
  <si>
    <t xml:space="preserve">под.3,4 - изготовление, покраска и монтаж скамейки </t>
  </si>
  <si>
    <t>кв.37, кв.29, подвал - ремонтные работы на системе отопления (ОП/кран/сгон/муфта)</t>
  </si>
  <si>
    <t>2шт./5 шт./5шт./1шт.</t>
  </si>
  <si>
    <t>кв.31, кв.16 - замена вентиля ХВС</t>
  </si>
  <si>
    <t xml:space="preserve">электроизмерения МКД </t>
  </si>
  <si>
    <t>под.1 (эт.5 эл.щит), под.1 (эт.4) - ремонтные работы на системе электроснабжения (сжим ответвительный/крепление эл.щита)</t>
  </si>
  <si>
    <t>2шт./1ед.</t>
  </si>
  <si>
    <t>под.1 (эт.2, 4) - ремонт остекления</t>
  </si>
  <si>
    <t>1,09 м2</t>
  </si>
  <si>
    <t>под.1/2 подвал - ремонт кровлельного полотна</t>
  </si>
  <si>
    <t>кв.59 -  устранение завала  в вент.канале</t>
  </si>
  <si>
    <t>под.1 - изготовление, покраска и монтаж скамейки</t>
  </si>
  <si>
    <t>ремонт фасада  (заделка отверстий)</t>
  </si>
  <si>
    <t>кв.36  - промывка отопительных приборов</t>
  </si>
  <si>
    <t>под.1(подвал)  - амена задвижек на шаровые краны на системе отопления</t>
  </si>
  <si>
    <t>кв.50, кв.7, под.1 (паодвал, под.4 (подвал) - ремонтные работы на системе отопления (труба / сгон, муфта,тройник, пробка,прокладки)</t>
  </si>
  <si>
    <t>2,3п.м. / 16шт.</t>
  </si>
  <si>
    <t>кв.15, кв.54 - замена вентиля ХВС</t>
  </si>
  <si>
    <t>под.4 (подвал), кв.47 - частичная замена участка канализации в подвале (труба / тройник,колено,хомут,манжетта,заглушка)</t>
  </si>
  <si>
    <t>6,45п.м. / 7шт.</t>
  </si>
  <si>
    <t>кв.34 (эл.щит) - замена шины "0"</t>
  </si>
  <si>
    <t>кв.73,75 -  ремонт вентиляционных шахт и гидроизоляция швов в примыканиях (швы/штукатурка)</t>
  </si>
  <si>
    <t>25п.м./4,5м2</t>
  </si>
  <si>
    <t>под.5,6 - частичный ремонт кровли</t>
  </si>
  <si>
    <t>45м2</t>
  </si>
  <si>
    <t>под.6 (эт.5) -  частичный ремонт потолка,стен л/кл</t>
  </si>
  <si>
    <t>под.1,2,3,4  - восстановительный ремонт ограждения</t>
  </si>
  <si>
    <t>подвал - ремонт подвальных окон</t>
  </si>
  <si>
    <t>кв.60,83,64,31 - промывка отопительных приборов</t>
  </si>
  <si>
    <t>кв.72/кв.69  - ремонтные работы на системе отопления (труба/муфты)</t>
  </si>
  <si>
    <t>05п.м./4шт.</t>
  </si>
  <si>
    <t>кв.37  - замена вентиля ХВС</t>
  </si>
  <si>
    <t>кв.1 /подвал - частичная замена стояка канализации</t>
  </si>
  <si>
    <t>кв.71 (эл.щит) - замена вводного автомата</t>
  </si>
  <si>
    <t>ВРУ -восстановление работоспособности оборудования</t>
  </si>
  <si>
    <t>под.2  - замена почтовых ящиков</t>
  </si>
  <si>
    <t>60шт.</t>
  </si>
  <si>
    <t>кв.108  - замена вентиля ХВС</t>
  </si>
  <si>
    <t>кв.94 (лест.пл. эт.3),  кв.18 (тамбур входа), кв.94 (тамбур кв.),кв.18 (тамбур кв.), кв.50 (лест.пл. эт.1 ), кв.110 (под.2. крыльцо), кв.120 (тамбур кв. эт.5), кв.22 (лест.пл.), кв.111 (тамбур эт.5)-замена светильников</t>
  </si>
  <si>
    <t>9шт.</t>
  </si>
  <si>
    <t>подвал - восстановительный ремонт подвальных окон</t>
  </si>
  <si>
    <t>под.5 (эт.2) -  ремонт перила</t>
  </si>
  <si>
    <t>под.5 (1,2эт, крыльцо) - изготовление и монтаж поручней</t>
  </si>
  <si>
    <t>под.6 (кровля) - закрепление отлива</t>
  </si>
  <si>
    <t>кв.72  - устранение завала в вентканале</t>
  </si>
  <si>
    <t>под.6  - ремонт ограждения</t>
  </si>
  <si>
    <t>кв.77,кв.31,кв.40,под.5 (подвал)  - ремонтные работы на системе отопления (ОП/кран/трубы)</t>
  </si>
  <si>
    <t>4шт./2шт./0,5п.м.</t>
  </si>
  <si>
    <t>кв.78  - промывка отопительных приборов</t>
  </si>
  <si>
    <t>под.1 (подвал)  - ремонт водоотведения (ревизии)</t>
  </si>
  <si>
    <t>кв.27 (эл.щит), под.3 (эт.1 эл.щит),  кв.18 (эл.щит),  кв.28 (эл.щит), кв.31 (эл.щит), кв.33 (эл.щит), кв.86 (эл.щит) - замена вводного автомата</t>
  </si>
  <si>
    <t>8 шт.</t>
  </si>
  <si>
    <t>кв.42 (подвал под.3), кв.90 (лест.пл. эт.5), кв.72 (эт.1), кв.41 (площадка эт.2) -замена светильников</t>
  </si>
  <si>
    <t>под.2  (ремонт двери эт.5)</t>
  </si>
  <si>
    <t>кв.65 - устранение завала вентканала</t>
  </si>
  <si>
    <t>под.1 - ремонт люка выхода на крышу</t>
  </si>
  <si>
    <t>под.1 (эт.1-3) -  частичный ремонт подъезда</t>
  </si>
  <si>
    <t>под.2 , кв.26, кв.23 - ремонтные работ на системе отопления (кран/сгон/муфта/труба)</t>
  </si>
  <si>
    <t>2шт/4шт/4шт/0,2п.м.</t>
  </si>
  <si>
    <t>под.1 эт.1  - замена крана для уборщиц лест.кл</t>
  </si>
  <si>
    <t>кв.85, кв.2 - замена вентиля ХВС</t>
  </si>
  <si>
    <t xml:space="preserve">кв.80 (тамбур кв.79-82, лест.пл. эт.2), кв.22 (тамбур кв.), кв.22 (тамбур у входа в подъезд 1), под.1 (лест.пл. эт.1-5), кв.94 (тамбур квартир), под.1 (площадка), кв.80 (эт.2 левое крыло (тамбур у входа), кв.33 (площадка эт.3) - замена светильников </t>
  </si>
  <si>
    <t>под.1 - ремонт поручня</t>
  </si>
  <si>
    <t>подвал -  окраска  двери входа в подвал</t>
  </si>
  <si>
    <t>кв.15 - ремонт кровли лоджии</t>
  </si>
  <si>
    <t xml:space="preserve">кв.15 -  ремонт почтового ящика </t>
  </si>
  <si>
    <t>кв.28,49,52,55,58  - ремонт МПШ</t>
  </si>
  <si>
    <t>26,1п.м.</t>
  </si>
  <si>
    <t>кв.28  - устранение завала вентканала</t>
  </si>
  <si>
    <t>под.1,2,3 ,4  - ремонт крылец</t>
  </si>
  <si>
    <t>кв.33, кв.,57, кв.,4 - ремонтные работы на системе отопления (ОП)</t>
  </si>
  <si>
    <t>под.1 (подвал), кв.31, кв.25, кв.30, кв.26 -  ремонтные работы на системе ГВС (вентиль/колено)</t>
  </si>
  <si>
    <t>4шт./1шт.</t>
  </si>
  <si>
    <t>подвал - ремонт ввода ХВС (труба,фланцы)</t>
  </si>
  <si>
    <t>2,5п.м./3шт.</t>
  </si>
  <si>
    <t>подвал (под.1,ввод в дом) - ремонтные работы на системе ХВС</t>
  </si>
  <si>
    <t>кв.31 -замена вентиля ХВС</t>
  </si>
  <si>
    <t>под.4 (эт.1) - врезка ГВС для уборщиц лест.кл.</t>
  </si>
  <si>
    <t>электроизмерения МКД</t>
  </si>
  <si>
    <t>3шт./</t>
  </si>
  <si>
    <t>кв.47 (эт.1), под.2 (колясочная), кв.43 (под.3 крыльцо) - ремонтные работы на системе электроснабжения (светильники/прочее)</t>
  </si>
  <si>
    <t>кв.25- восстановление плиты перкрытия в районе канализационной трубы</t>
  </si>
  <si>
    <t xml:space="preserve">частичный ремонт кровли, ремонт парапетного слива </t>
  </si>
  <si>
    <t>18м2</t>
  </si>
  <si>
    <t>под.3 (эт.9)  - ремонт в тамбуре вокруг ливневой канализации</t>
  </si>
  <si>
    <t xml:space="preserve">иготовление и монтаж адресных табличек </t>
  </si>
  <si>
    <t>кв.108 (тамбур) -  ремонт стояка ливневой канализации (герметизация)</t>
  </si>
  <si>
    <t xml:space="preserve">под.3 (подвал)   - демонтаж и монтаж участка ливневой канализации </t>
  </si>
  <si>
    <t>4,9п.м.</t>
  </si>
  <si>
    <t>под.4  - ремонт лестницы выхода на крышу</t>
  </si>
  <si>
    <t>кв.70 - ремонтные работы на системе отопления (сгон,кран,пробка)</t>
  </si>
  <si>
    <t>замена элементов питания пункта учета системы отопления</t>
  </si>
  <si>
    <t>кв.23, кв.31-35 (подвал), кв.27, кв.61, кв.27 , под.2 (подвал) , кв.123, кв.83,кв.56,кв.39,кв.1, под.4,кв.106,кв.52, кв.29, кв.106, под.3(подвал)- ремонтные работы на системе ГВС (труба/,колено,муфты,прокладки,кран,тройник)</t>
  </si>
  <si>
    <t>18п.м./61шт.</t>
  </si>
  <si>
    <t>под.3 (эт.1) - замена вентиля ГВС для уборщиц</t>
  </si>
  <si>
    <t>кв.1, кв.53, кв.16 -  ремонт полотенцесушителя</t>
  </si>
  <si>
    <t>кв.25  - крепление стояка ГВС в туалете</t>
  </si>
  <si>
    <t>кв.115, кв.83, кв.1, кв.29 - ремонтные работы на системе ХВС (вентиль/труба/колено,тройник)</t>
  </si>
  <si>
    <t>4шт./1п.м./3шт.</t>
  </si>
  <si>
    <t>кв.29,25  - частичная замена стояка канализации</t>
  </si>
  <si>
    <t>3,75 п.м.</t>
  </si>
  <si>
    <t>кв.97 (эт.7 площадка у лифта),  под.2 (площадка у входа в подъезд), 'кв.5 (тамбур кв.), кв.33 (тамбур кв.), кв.29,30 (тамбур кв.), кв.132 (эт.1),  кв.15(тамбур кв.), кв.39 (тамбур кв.), кв.109 (тамбур кв.), кв.49 (тамбур кв.), кв.92 (тамбур кв.), кв.51 (тамбур кв.) - замена светильников</t>
  </si>
  <si>
    <t>15шт.</t>
  </si>
  <si>
    <t>под.4 (1-9 эт) - частичный ремонт пола на л/кл.</t>
  </si>
  <si>
    <t xml:space="preserve">под\1-6 (тамбурные двери, двери у лифта, двери выхода на кровлю), </t>
  </si>
  <si>
    <t xml:space="preserve">под.3 (эт.3) -  ремонт перила </t>
  </si>
  <si>
    <t xml:space="preserve">под.6 (эт.1) - ремонт оконной рамы в подъезде </t>
  </si>
  <si>
    <t xml:space="preserve">под.1,5  - частичный ремонт крылец </t>
  </si>
  <si>
    <t>под.1,2,4,5 (кровля) - частичный ремонт кровли</t>
  </si>
  <si>
    <t>175,5 м2</t>
  </si>
  <si>
    <t>под.1,2,3,4 (входная группа)  - ремонт кровли</t>
  </si>
  <si>
    <t>210 м2</t>
  </si>
  <si>
    <t>кв.150,159,177 - ремонт МПШ / кв.159,177 - частичная штукатурка фасада</t>
  </si>
  <si>
    <t>49,5п.м./12,7 м2</t>
  </si>
  <si>
    <t>детская площадка -  ремонт качелей</t>
  </si>
  <si>
    <t>под.4 (эт.1/2) - демонтажд и монтаж мусорного клапана</t>
  </si>
  <si>
    <t>кв.103  - устранение завала вентканала</t>
  </si>
  <si>
    <t>под.1-4  (подвал) - замена розлива ГВС</t>
  </si>
  <si>
    <t>88п.м.</t>
  </si>
  <si>
    <t>под.2 (эт.8 ) - ремонтные работы на системе отопления (сгон, муфты)</t>
  </si>
  <si>
    <t xml:space="preserve">кв.150, под.6 (подвал), кв.143,кв.145,кв.157',под.4 (подвал) - ремонтные работы на системе ГВС (труба/сгон,муфта,вентиль) </t>
  </si>
  <si>
    <t>2,5п.м./15шт.</t>
  </si>
  <si>
    <t>кв.192, 94, 113, 117, 121, 133, 75, 107, 155, 142, 165 - ремонт полотенцесушителя</t>
  </si>
  <si>
    <t>11 шт.</t>
  </si>
  <si>
    <t>кв.150,122,79,94 - замена вентиля ХВС</t>
  </si>
  <si>
    <t>под.4 - ремонт врезки ХВС для уборщиц лест.кл.</t>
  </si>
  <si>
    <t>под.1 (подвал), кв.174 - ремонтные работы на системе водоотведения (труба/патрубок,манжета)</t>
  </si>
  <si>
    <t>2п.м./7шт.</t>
  </si>
  <si>
    <t>кв.187 (эл.щит), кв.75(тамбур), кв.145 (пл. у лифта эт.1,8), кв.89 (эл.щит), кв.41 (под.2 тамбур у входа,площадка у почт.ящ.), кв.139 (эл.щит), кв.108 (площадка у почтовых ящ.), кв.131 (под.4 тамбур входа), кв.101 (тамбур кв.), кв.172 (эт.1 эл.щит у лифта), под.1 у почт. ящ. ), кв.175 (эт.9 тамбур кв.), кв.18 (тамбур),  - ремонтные работы на системе электроснабжения (вводной автомат / светильник/шина "0")</t>
  </si>
  <si>
    <t>2шт./11шт/1шт.</t>
  </si>
  <si>
    <t>под.2 (лифт) - замена контактов подвижных в пускателе в шкафу управления</t>
  </si>
  <si>
    <t>под.1,2 -  ремонт урн</t>
  </si>
  <si>
    <t>кв.14  - утепление панелей фасада</t>
  </si>
  <si>
    <t>8 м2</t>
  </si>
  <si>
    <t>кв.6 - устранение завала в вентканале</t>
  </si>
  <si>
    <t>под.1,4 - ремонт ограждения</t>
  </si>
  <si>
    <t xml:space="preserve">под.1  - ремонт лавки </t>
  </si>
  <si>
    <t>кв.56,кв.53, кв.40, под.2 (подвал) - ремонтные работы на системе отопления (отопительные приботы/труба/сгон, кран</t>
  </si>
  <si>
    <t>3шт./0,3п.м./4шт.</t>
  </si>
  <si>
    <t>под.4 (подвал+1 эт.)  - врезка ХВС для уборщиц лест. кл.</t>
  </si>
  <si>
    <t>10 п.м.</t>
  </si>
  <si>
    <t>под.1,2 (подвал)  - ремонтные работы на системе водоотведения (труба/заглушка,тройник,манжета)</t>
  </si>
  <si>
    <t>1,5п.м./9шт.</t>
  </si>
  <si>
    <t>кв.55 (подвал) - замена светильника</t>
  </si>
  <si>
    <t>под.1 (эт.1+подвал)  - бетонирование отверстия в полу</t>
  </si>
  <si>
    <t>под.2 (выход на крышу)  - ремонт двери</t>
  </si>
  <si>
    <t>кв.72  - ремонт балконной плиты</t>
  </si>
  <si>
    <t xml:space="preserve">кв.105  -   частичный ремонт кровли </t>
  </si>
  <si>
    <t xml:space="preserve">под.1  - ремонт входной группы </t>
  </si>
  <si>
    <t>под.1 (эт.4/5,3/4) - ремонт мусорного клапана</t>
  </si>
  <si>
    <t>кв.54  - ремонт МПШ (частично)</t>
  </si>
  <si>
    <t>15,9п.м.</t>
  </si>
  <si>
    <t>кв.120, подвал - ремонтные работы на системе отопленния (кран/ эл.узел)</t>
  </si>
  <si>
    <t>1шт./1шт.</t>
  </si>
  <si>
    <t>кв.107, кв.106, кв.114, кв.16, кв.1 - замена вентиля гвс</t>
  </si>
  <si>
    <t>кв.44, кв.116, кв.48, кв.45 - ремонт полотенцесушителей</t>
  </si>
  <si>
    <t>кв.107, кв.106, кв.1 - замена вентиля ХВС</t>
  </si>
  <si>
    <t>кв.57, кв.1, кв.41 - ремонтные работы на системе водоотведения (труба)</t>
  </si>
  <si>
    <t>10,5п.м.</t>
  </si>
  <si>
    <t>кв.66 (площадка у лифта), под.1(подвал), кв.111,112 (тамбур квартир), кв.99 (под.3 эт.7 тамбур кв.), кв.28 (у лифта), кв.104 (эт.8 площадка), кв.123 (тамбур), кв.79 (пл. эт.2) - ренмонтные работы на системе электроснабжения (светильник</t>
  </si>
  <si>
    <t>10шт.</t>
  </si>
  <si>
    <t>под.4,5 - частичный ремонт кровли</t>
  </si>
  <si>
    <t>136 п.м.</t>
  </si>
  <si>
    <t>под.1,2 - ремонт козырька входа</t>
  </si>
  <si>
    <t>под.5 (эт.5)  - частичный ремонт потолка</t>
  </si>
  <si>
    <t>кв.13, кв.4, кв.73, под.3 (подвал), под.1 - ремонтные работы на системе отопления (отопительные приборы/труба)</t>
  </si>
  <si>
    <t>4шт./4п.м.</t>
  </si>
  <si>
    <t>кв.49 - ремонтные работы на системе ХВС (вентиль/труба)</t>
  </si>
  <si>
    <t>1шт./1,5п.м.</t>
  </si>
  <si>
    <t>кв.89  - частичная замена канализационной трубы в подвале</t>
  </si>
  <si>
    <t>4,5п.м.</t>
  </si>
  <si>
    <t>кв.54 (площадка эт.5), кв.73,74,75 (эл.щит), под.6 (эт.3 эл.щит) - ремонтные работы на системе электроснабжения (вводной автомат/светильник)</t>
  </si>
  <si>
    <t>под.6 эт.2,3,4,5, под.4 эт.1,2,3,4  - крепление эл.щита в проеме</t>
  </si>
  <si>
    <t>ВРУ-восстановление работоспособности оборудования</t>
  </si>
  <si>
    <t>кв.41 - ремонт МПШ</t>
  </si>
  <si>
    <t>14,8 п.м.</t>
  </si>
  <si>
    <t>кв.43,кв.20,кв.32,кв.35,кв.14, кв.48, кв.54, под.2 (подвал)  - ремонтные работы на системе отопления (отопительные приборы/труба/кран,муфты,колено и пр.)</t>
  </si>
  <si>
    <t>7шт./4п.м./17шт.</t>
  </si>
  <si>
    <t>кв.36,кв.18, под.1(подвал) - ремонтныен работы на системе водоотведенния (труба/ переход,патрубок,тройник)</t>
  </si>
  <si>
    <t>3,25 п.м./8шт.</t>
  </si>
  <si>
    <t>кв.6 (под.1 подвал), кв.9 (под.1 подвал)- ремонтные работы на системе электроснабжения (кабель)</t>
  </si>
  <si>
    <t>эт.9 (левое крыло балк. дв, правое крыло балк. дв.), эт.6 (правое крыло), эт.8 (балк.дв.), эт.1 (тамбурная дверь)  - ремонтдверей</t>
  </si>
  <si>
    <t>7шт.</t>
  </si>
  <si>
    <t>эт.2 (левый блок) , эт.9 (левый блок), эт.8 (2 блок)  - восстановление остекления</t>
  </si>
  <si>
    <t>1,92м2</t>
  </si>
  <si>
    <t xml:space="preserve">эт.1  - заделка отверстий в полу </t>
  </si>
  <si>
    <t>левый блок по кв.70</t>
  </si>
  <si>
    <t>кв.12 (левый блок, пол)  - ремонтные работы в общем коридоре</t>
  </si>
  <si>
    <t>мусорная камера - ремонтные работы</t>
  </si>
  <si>
    <t xml:space="preserve">эт.3 блок 2  - демонтаж и монтаж мусорного клапана </t>
  </si>
  <si>
    <t xml:space="preserve">ремонт видеонаблюдения </t>
  </si>
  <si>
    <t>детский городок - восстановительный ремонт скамеек, качелей</t>
  </si>
  <si>
    <t>теж.этаж, подвал, кв.90 - ремонтные работы на системе отопления (отопительный прибор/труба/,сгон,муфты,кран)</t>
  </si>
  <si>
    <t>1шт./2п.м./10шт.</t>
  </si>
  <si>
    <t>кв.70,71,19, подвал - ремонтные работы на системе ГВС (труба/кран, муфты,колено)</t>
  </si>
  <si>
    <t>1п.м./12шт</t>
  </si>
  <si>
    <t>кв.138,71,19 - ремонтные работы на системе ХВС (труба/вентиль)</t>
  </si>
  <si>
    <t>1п.м./3шт.</t>
  </si>
  <si>
    <t>кв.126, 73,128,129 - частичная замена стояка канализации</t>
  </si>
  <si>
    <t>4,3п.м.</t>
  </si>
  <si>
    <t>кв.12 (эт.2 левое крыло,площадка перед тамбурной дверью), мусорная камера, кв.150 (эл.щит),эт.9 (переход из левого крыла в правое), кв.145 (эт.4 левое крыло), кв.145 (тамбур кв. эл.щит) - ремонтные работы на системе электроснабжения (светильник/вводной автомат/кабель)</t>
  </si>
  <si>
    <t>3шт/1шт/6,5п.м.</t>
  </si>
  <si>
    <t>под.1,2,3,4,6 (мусорная камера)  - зашивка ниши над дверью в мусорную камеру</t>
  </si>
  <si>
    <t>5ед.</t>
  </si>
  <si>
    <t>под.2 (эт.3/4) -  ремонт мусорного клапана</t>
  </si>
  <si>
    <t xml:space="preserve">под.5 (домофонная дверь) заделываание отверстий в полу </t>
  </si>
  <si>
    <t>под.2 (т.9) -  замена разбитого стекла</t>
  </si>
  <si>
    <t>0,81 м2</t>
  </si>
  <si>
    <t>кв.147,178,180  - ремонт МПШ, кв.141,189  - частичное оштукатуривание фасада</t>
  </si>
  <si>
    <t>54п.м./6,4м2</t>
  </si>
  <si>
    <t>под.1,3 - монтаж досок для объявлений</t>
  </si>
  <si>
    <t xml:space="preserve">тех.эт.  - закрытие окон-продухов </t>
  </si>
  <si>
    <t>2м2</t>
  </si>
  <si>
    <t>кв.122, кв.102, кв.36,кв.98,кв.125,кв.215,кв.101,кв.205,кв.188,кв.77,кв.63, под.1 (подвал) - ремонтные работы на системе отопления (отопительные приборы/труба/муфта,сгон,прокладки)</t>
  </si>
  <si>
    <t>7шт./1,3п.м/15шт.</t>
  </si>
  <si>
    <t>под.5 (тех.эт.)  - замена участка ГВС по кв.177,178</t>
  </si>
  <si>
    <t>7п.м.</t>
  </si>
  <si>
    <t>кв.47,51,55,59 - замена участка стояка ГВС</t>
  </si>
  <si>
    <t>кв.29, кв.105 - ремонтные работы на системе ГВС (труба/вентиль/колено,прокладка)</t>
  </si>
  <si>
    <t>0,5п.м./1шт./5шт.</t>
  </si>
  <si>
    <t>кв.213, кв.126,кв.132  - ремонт полотенцесушителя</t>
  </si>
  <si>
    <t>кв.47,51,55,59 З - змена стояка ХВС</t>
  </si>
  <si>
    <t>кв.105  - замена вентиля ХВС</t>
  </si>
  <si>
    <t>под.5,6 (подвал), кв.125,кв.155 - ремонтные работы на системе водоотведения  (труба/ переход,патрубок,тройник)</t>
  </si>
  <si>
    <t>4,15п.м./7шт.</t>
  </si>
  <si>
    <t>кв.28 (эл.щит, тамбур кв.27,28), кв.78 (тамбур кв.), кв.70 (под.2 тамбур у входа), кв.176 (эл.щит), кв.31 (тамбур кв.),  кв.21,22 (эл.щит),  кв.4 (под.1 тамбур кв), кв.146 (площадка у входа под.1, площадка у лифта эт.1), кв.147 (эл.щит, тамбур квартир) - ремонтные работы на системе электроснабжения (вводной автомат/светильник)</t>
  </si>
  <si>
    <t>4шт./7шт.</t>
  </si>
  <si>
    <t>под.5,6 (лифт) - замена платы ПТЗ в шкафу управления (п.5) замена контактов в п.6</t>
  </si>
  <si>
    <t>под.3 (лифт) - замена линолеума</t>
  </si>
  <si>
    <t>под.1 (лифт) - замена кнопки модуля приказа</t>
  </si>
  <si>
    <t>под.1-6 (мусорная камера)  - зашивка ниши над дверью</t>
  </si>
  <si>
    <t>6 шт.</t>
  </si>
  <si>
    <t>под.2,3 - заделка провалов в тротуаре перед входной группой</t>
  </si>
  <si>
    <t>2 места</t>
  </si>
  <si>
    <t>под.3 -  ремонт площадки входной группы</t>
  </si>
  <si>
    <t>кв.179, под.6   - ремонт кровли, крепление отлива</t>
  </si>
  <si>
    <t>87м2/5п.м.</t>
  </si>
  <si>
    <t>под.5, эт.9 (кв.179)  - восстановительный ремонт в подъезде</t>
  </si>
  <si>
    <t>под.5 - ремонт и монтаж урны</t>
  </si>
  <si>
    <t>под.1 - ремонт почтового ящика</t>
  </si>
  <si>
    <t>под.2 (эт.3/4) - демонтаж и монтаж мусорного клапана</t>
  </si>
  <si>
    <t xml:space="preserve">под.4  - частичная замена участка трубы ливневой канализации в подвале </t>
  </si>
  <si>
    <t>0,5 п.м.</t>
  </si>
  <si>
    <t>кв.79,139  - ремонт МПШ</t>
  </si>
  <si>
    <t>67,4 п.м.</t>
  </si>
  <si>
    <t>кв.76,143,94,60,25,207,64,36,102,204,146,25,29,8,14, 'под.3(подвал)  - ремонтные работы на системе отпления (отопительные приботы/труба/муфта,сгон,колено, прокладки)</t>
  </si>
  <si>
    <t>10шт./3п.м./24шт.</t>
  </si>
  <si>
    <t>под.1,5,6 (подвал) -  разборка элеваторного узла,ревизия сопла системы отопления</t>
  </si>
  <si>
    <t>кв.73,68,80,78,129,118,121,44,138, под.1 (подвал по кв.1), под.4 эт.1 - замена вентиля  ГВС</t>
  </si>
  <si>
    <t>10шт</t>
  </si>
  <si>
    <t>кв.146,кв.202,кв.111,кв.25,кв.8 - ремонт полотенцесушителей</t>
  </si>
  <si>
    <t>под.1 (эт.1) - врезка крана ГВС для уборщиц (труба/муфта,колено,кран)</t>
  </si>
  <si>
    <t>0,5п.м./4шт.</t>
  </si>
  <si>
    <t>кв.68,36,78,107,207,138 - замена вентиля ХВС</t>
  </si>
  <si>
    <t>под.3  - монтаж ХВС для полива цветов</t>
  </si>
  <si>
    <t>15п.м.</t>
  </si>
  <si>
    <t>кв.36,207, под.5,6 (подвал) - ремонтные работы на системе водоотведения (труба/тройник,манжета,колено)</t>
  </si>
  <si>
    <t>кв.111-112 (тамбур кв.), кв.42 (эт.1 площадка), кв.68 (площадка эт.8), кв.208 (тамбур кв.), кв.60 (тамбур кв.), кв.157 (под.5, эт.1 площадка у входа), кв.53,54 (тамбур кв.), кв.65,66 (тамбур кв.), кв.194 (эт.4 площадка), под.1 (кв.5,6 эл.щит), под.2 (кв.41,42 эл.щит), кв.151 (эл.щит.) , кв.87 (эл.щит), кв.92 (эл.щит), кв.60 (эл.щит), кв.25 (эл.щит), кв.86 (эл.щит),кв.181,182 (эл.щит),кв.76 (эл.щит), кв.45 (эл.щит), кв.50 (эл.щит), под.4  (подвал), кв.42 (тамбур кв.), кв.57,58 (тамбур кв.) - ремонтные работы на системе электроснабжения (светильник/вводной автомат/шина "0"/ сжимы/кабель)</t>
  </si>
  <si>
    <t>9шт/3шт./7шт./4шт./3,5п.м.</t>
  </si>
  <si>
    <t>под.5 эт.5 (лифт)  - замена выключателя, пускателя,модуля МК 06</t>
  </si>
  <si>
    <t>под. 2 эт.3 (лифт) - замена кнопочного модуля</t>
  </si>
  <si>
    <t>под.5 эт.4 (лифт) - замена выключателя безопасности</t>
  </si>
  <si>
    <t>проектирование установки узла учета  тепла (Промэнергостройсервис)</t>
  </si>
  <si>
    <t>под.6  - ремонт крыльца</t>
  </si>
  <si>
    <t>под.3 эт.3 - частичный ремонт стены у окна</t>
  </si>
  <si>
    <t>под.6  - ремонт подъезда</t>
  </si>
  <si>
    <t>под.3 (кровля) закрепление оцинкованного листа</t>
  </si>
  <si>
    <t>кв.7 (торец) -  утепление фасадной стены</t>
  </si>
  <si>
    <t>кв.1, под.1,2,4,5 (подвал) - ремонтные работы на системе отопления (труба/муфта,колено,сгон,краны)</t>
  </si>
  <si>
    <t>19,5п.м./19шт.</t>
  </si>
  <si>
    <t>кв.13 - частичная замена стояка ГВС (с подвала до эт.3) (труба/кран,муфта)</t>
  </si>
  <si>
    <t>12п.м./8шт.</t>
  </si>
  <si>
    <t>под.6 - врезка ГВС для уборщиц</t>
  </si>
  <si>
    <t>16п.м.</t>
  </si>
  <si>
    <t>кв.57, кв.1,кв.41, кв.10. кв.26  - замена вентиля ГВС</t>
  </si>
  <si>
    <t>кв.57, кв.41 - замена вентиля ХВС</t>
  </si>
  <si>
    <t>под.1 9эт.1),  под.6 (площадка у входа в подъезд), кв.30 (пл.эт.4),  кв.45 (тамбур), под.4 (тамбур у входа в подъезд,крыльцо), под.4 (лест.пл. эт.3), под.5 (крыльцо,тамбур у входа, лест.пл. эт.2), под.1 (лест.пл. эт.2,3), под.6 (площадка у входа), кв.61 (площадка эт.1), под.6 (эт.5 площадка), под.6 (эт.4 площадка), кв.30 (эт.4), кв.13,14 (эл.щит), кв.53,54 (эл.щит), под.1 (крыльцо), под.1 (подвал у входа), кв.33 (эл.щит) - ремонтные работы на системе электроснабжения ( светильник/шина"0"/кабель/вводной автомат)</t>
  </si>
  <si>
    <t>13шт./2шт./3,5п.м./1шт.</t>
  </si>
  <si>
    <t>под.1 (тамбур входной группы) - ремонт двери</t>
  </si>
  <si>
    <t>под.8  - заделывание отверстия около входной группы</t>
  </si>
  <si>
    <t>под.7  - ремонт крыльца</t>
  </si>
  <si>
    <t>под.1  - ремонт рамы оконной</t>
  </si>
  <si>
    <t>кв.104, кв.119 - частичный ремонт кровли</t>
  </si>
  <si>
    <t>28м2</t>
  </si>
  <si>
    <t>под.8 (эт.2,3) - крепление поручня</t>
  </si>
  <si>
    <t xml:space="preserve">под.1  - ремонт приямка </t>
  </si>
  <si>
    <t>кв.61, кв.55, кв.117, кв.27, кв.63, кв.67 - ремонтные работы на системе отопления  (отопительный прибор/труба/сгон,муфты)</t>
  </si>
  <si>
    <t>3шт./2п.м./8шт.</t>
  </si>
  <si>
    <t>под.1 (эт.4 эл.щит), кв.12 (эл.щит), кв.105 (площадка) - ремонтныен работы на системе отопления (светильник/шина "0"/кабель)</t>
  </si>
  <si>
    <t>1шт./1шт./1п.м.</t>
  </si>
  <si>
    <t>под.2 -  ремонт остекления</t>
  </si>
  <si>
    <t>1,12м2</t>
  </si>
  <si>
    <t xml:space="preserve">кв.44  - частичный ремонт кровли </t>
  </si>
  <si>
    <t>49,4 м2</t>
  </si>
  <si>
    <t xml:space="preserve">кв.46 - ремонт ливневой канализации </t>
  </si>
  <si>
    <t>кв.27,кв.30 - устранение завала вентканала</t>
  </si>
  <si>
    <t>кв.10,35,10,32,28,15,18,21,60 , под.3 (подвал), - ремонтные работы на системе отопления (отопительные приборы/труба)</t>
  </si>
  <si>
    <t>12шт../2п.м.</t>
  </si>
  <si>
    <t xml:space="preserve">ВРУ-восстановление работоспособности оборудования ВРУ </t>
  </si>
  <si>
    <t>под.1 - ремонт приямка</t>
  </si>
  <si>
    <t>под.1,2,3 - ремонт оконных рам</t>
  </si>
  <si>
    <t>кв.14, кв.58, под.3 - ремонт кровли</t>
  </si>
  <si>
    <t>30 м2</t>
  </si>
  <si>
    <t>под.2,4 - ремонт ливневой канализации</t>
  </si>
  <si>
    <t>12,75 п.м.</t>
  </si>
  <si>
    <t>кв.13,14 - частично-ремонт МПШ</t>
  </si>
  <si>
    <t>49,6 п.м.</t>
  </si>
  <si>
    <t>кв.14 - штукатурка панели фасада частично</t>
  </si>
  <si>
    <t>5,7м2</t>
  </si>
  <si>
    <t>кв.10,49,33,10,53,2,9,11,4,7, под.1,4 - ремонтные работы на системе отопления (отопительные приборы/труба/сгон,муфта,кран)</t>
  </si>
  <si>
    <t>7шт./11п.м./7шт.</t>
  </si>
  <si>
    <t>под.2 (подвал) - ремонтные работы на системе ХВС</t>
  </si>
  <si>
    <t>кв.7,10 - частичная замена стояка канализации</t>
  </si>
  <si>
    <t>3,5п.м.</t>
  </si>
  <si>
    <t>под.1 (эт.1)  - ремонтные работы на системе электроснабжения</t>
  </si>
  <si>
    <t>под.6,7,8 -  ремонт кровли входной группы</t>
  </si>
  <si>
    <t>кв.61  - устранение завала вентканала</t>
  </si>
  <si>
    <t>кв.106,5,61,106,97,115,100,7,2,26,106,112,72,115 - ремонтные работы на системе отопления (отопительтный прибор/труба/сгон,муфта,кран )</t>
  </si>
  <si>
    <t>14шт./2п.м./11шт.</t>
  </si>
  <si>
    <t>кв.21 - замена вентиля ХВС (труба/вентиль)</t>
  </si>
  <si>
    <t>0,5п.м./1шт.</t>
  </si>
  <si>
    <t>под.1 (подвал) - ремонтные работы на системе электроснабжения  (кабель/пр.)</t>
  </si>
  <si>
    <t>0,5п.м./3шт.</t>
  </si>
  <si>
    <t>под.4 эт.1  - крепление эл.щита в проеме</t>
  </si>
  <si>
    <t>под.4  - ремонт порога</t>
  </si>
  <si>
    <t>под.4 (эт.1/2) -  ремонт стены после замены почтовых ящиков</t>
  </si>
  <si>
    <t xml:space="preserve">кв.75 -  ремонт кровли </t>
  </si>
  <si>
    <t>6м2</t>
  </si>
  <si>
    <t xml:space="preserve">под.4  - демонтаж и монтаж почтовых ящиков </t>
  </si>
  <si>
    <t>5секций</t>
  </si>
  <si>
    <t>кв.28 - устранение завала вентканала</t>
  </si>
  <si>
    <t xml:space="preserve">ремонт скамейки </t>
  </si>
  <si>
    <t>кв.12,кв.78,кв.25, кв.42, кв.5, под.1, под.6 (подвал),  - ремонт системы отопления (отопительные приборы/труба/кран,нипель,пробка,сгон,кран)</t>
  </si>
  <si>
    <t>6шт./12п.м./8шт.</t>
  </si>
  <si>
    <t>кв.72,кв.70,кв.79 - ремонт полотенцесушителя</t>
  </si>
  <si>
    <t>кв.19 -ремонтные работы на системе ГВС</t>
  </si>
  <si>
    <t>под.5 (подвал) - частичная замена стояка канализации в подвале</t>
  </si>
  <si>
    <t>1,65 п.м.</t>
  </si>
  <si>
    <t>кв.4 (эл.щит), кв.6 (эл.щит) - ремонтные работы на системе электроснабжения (вводной автомат)</t>
  </si>
  <si>
    <t>под.1 эт.2 Крепление эл.щита в проеме</t>
  </si>
  <si>
    <t>кв.179 -  ремонт ж/б плиты балкона (пола)</t>
  </si>
  <si>
    <t>под.4,5 -  ремонт кровли  входной группы</t>
  </si>
  <si>
    <t>кв.28 - ремонт кровли лоджии</t>
  </si>
  <si>
    <t>12,6п.м.</t>
  </si>
  <si>
    <t>под.8 (эт.2/3) - заделка внутреннего шва над подъездным окном</t>
  </si>
  <si>
    <t>кв.39,114  - ремонт МПШ, кв. 39 - штукатурка панели фасада</t>
  </si>
  <si>
    <t>23,2п.м./3,2 м2</t>
  </si>
  <si>
    <t>под.8(тамбур) - ремонт двери</t>
  </si>
  <si>
    <t>под.8 - монтаж доски объявалений</t>
  </si>
  <si>
    <t xml:space="preserve">под.1 - ремонт лавки </t>
  </si>
  <si>
    <t>кв.89 - замена ливневого корыта на тех.эт.</t>
  </si>
  <si>
    <t>кв.38,167,102,77,167,67,164,76, под.3(подвал) - ремонинеые работы на системе отопления (отопительный прибор/труба/колено,муфты, сгон,резьба)</t>
  </si>
  <si>
    <t>4шт./2,6п.м./21шт.</t>
  </si>
  <si>
    <t>под.9,10 (подвал) - разборка элеваторного узла,ревизия сопла</t>
  </si>
  <si>
    <t xml:space="preserve">ремонт ОДПУ системы отопления </t>
  </si>
  <si>
    <t>кв.165,57,47,37,31,119, под.2 (подвал), под.6 (подвал) - ремониные работы на системе ГВС (вентиль/труба)</t>
  </si>
  <si>
    <t>9шт./0,3п.м.</t>
  </si>
  <si>
    <t>кв.142, кв.112 -  ремонт полотенцесушителя</t>
  </si>
  <si>
    <t>кв.101,165,104,117,47,163,165,119 -  замена вентиля ХВС</t>
  </si>
  <si>
    <t>кв.72,кв.110, под.3,12 (подвал) - ремонтные работы на системе водоотведения (труба/колено, тройник, кольцо и пр.)</t>
  </si>
  <si>
    <t>4,5п.м./8шт.</t>
  </si>
  <si>
    <t>под.11 (эт.5 лест.пл.), под.2 (эт.5 эл.щит), - ремонтные раболты на системе электроснабжения (светильник, шина "0")</t>
  </si>
  <si>
    <t>под.4,5 (тамбур) - ремонт дверей</t>
  </si>
  <si>
    <t>под.1,2,3,5,6 -  частичный ремонт крылец</t>
  </si>
  <si>
    <t>кв.102,34 - частичный ремонт кровли</t>
  </si>
  <si>
    <t>82,,8м2</t>
  </si>
  <si>
    <t>кв.34  - ремонт кровли лоджии, частичная штукатурка фасадной стены</t>
  </si>
  <si>
    <t>7,4м2/11м2</t>
  </si>
  <si>
    <t>кв.30,190(частично) - ремонт МПШ, кв.211 - штукатурка стен фасада над лоджиями, кв.212 - штукатурка стен фасада над лоджиями, кв.142  - ремонт МПШ лоджии+отлив</t>
  </si>
  <si>
    <t>53,5п.м./11,8м2</t>
  </si>
  <si>
    <t xml:space="preserve">под.3,5,6 -  установка поручня </t>
  </si>
  <si>
    <t>под.2 (эт.7/8) - демонтаж и монтаж мусорного клапана</t>
  </si>
  <si>
    <t xml:space="preserve">под.5 (подвал по кв.146) - изоляция электропроводов в подвале </t>
  </si>
  <si>
    <t>1,35м2</t>
  </si>
  <si>
    <t>под.3 (тех.эт.) - изготовление и монтаж корыта  ливневой канализации (трубы,отвод,лист)</t>
  </si>
  <si>
    <t>под.5 - ремонт кровли входной группы</t>
  </si>
  <si>
    <t>под.2,3,5 -  ремонт металлического забора</t>
  </si>
  <si>
    <t xml:space="preserve">под.3 (тех.эт.) - частичная замена ливневой канализации </t>
  </si>
  <si>
    <t>кв.144,180,18,124,144,87, под.2 (эт.1),  под.4 (подвал) - ремонтные работы на системе отопления (отопительный прибор/прочее)</t>
  </si>
  <si>
    <t>6шт./-</t>
  </si>
  <si>
    <t>под.4, 5,6 (подвал)  - ремонт врезок отопления</t>
  </si>
  <si>
    <t>84шт.</t>
  </si>
  <si>
    <t xml:space="preserve">под.5 (тех.эт) - замена розлива ГВС </t>
  </si>
  <si>
    <t>52п.м.</t>
  </si>
  <si>
    <t>кв.127,14,22,203,105, под.2 (подвал), под.5 (подвал) - замена вентиля ГВС</t>
  </si>
  <si>
    <t>кв.82,5,45,35,125,155 - ремонт полотенцесушителя</t>
  </si>
  <si>
    <t>кв.127,146,165,14,22,49,203,105,190 - ремонтные работы на системе ХВС (вентиль/труба)</t>
  </si>
  <si>
    <t>8шт./2п.м.</t>
  </si>
  <si>
    <t>кв.127,145,107, 'под.2/3 (подвал) - ремонтные работы на системе водоотведения (труба)</t>
  </si>
  <si>
    <t>5,05п.м.</t>
  </si>
  <si>
    <t>кв.104 (площадка у лифта эт.8), кв.180 (площадка у почтовых ящиков), кв.213 (тамбур кв. ), кв.1 (эт.1 ,эт.5 площадка у эл.щита), кв.130 (эт.6 площадка у эл.щита), кв.117  (эт.3 площадка у эл.щита), кв.21 (тамбур), кв.106 (эт.2,5,7),  кв.136 (площадка у лифта эт.1), кв.168 (площадка у лифта эт.1), кв.132 (эл.щит), под.6 (эл.щит. эт.1), под.4 (эт.1 эл.щит), под.5,6 (подвал),  кв.180 (тамбур входа), кв.136 ( площадка у эл.) - ремонтные работы на системе электроснабжения (светильник/вводный автомат/сжимы и прочее)</t>
  </si>
  <si>
    <t>12шт./3шт./-</t>
  </si>
  <si>
    <t>под.6  - ремонт привода дверей ДК  УПДКЛ 2,0 (лифт)</t>
  </si>
  <si>
    <t>кв.37 -  частичная штукатурка стен фасада над лоджиями</t>
  </si>
  <si>
    <t>10,6м2</t>
  </si>
  <si>
    <t>кв.6,  (кв.2,10,14,18 частично)  - ремонт МПШ</t>
  </si>
  <si>
    <t>53,4п.м.</t>
  </si>
  <si>
    <t>кв.2,6,10,14,18- частичная штукатурка панели фасада, кв.6 -откосы окон кухни</t>
  </si>
  <si>
    <t>21,5м2</t>
  </si>
  <si>
    <t>под.1,2,3 - демонтаж и монтаж досок объявлений</t>
  </si>
  <si>
    <t>кв.28,13, под.1 (тех.эт., подвал) - ремонтные работы на системе отопления (отопительный прибор/труба)</t>
  </si>
  <si>
    <t>3шт./8п.м.</t>
  </si>
  <si>
    <t xml:space="preserve">под.3 (тех.эт.) - замена розлива ГВС </t>
  </si>
  <si>
    <t>кв.23,27  - замена стояка ГВС</t>
  </si>
  <si>
    <t>кв.33,53,8, под.1 (подвал)  - ремонтные работы на системе ГВС (вентиль/труба)</t>
  </si>
  <si>
    <t>4шт./0,5п.м.</t>
  </si>
  <si>
    <t>под.3 (подвал)  - замена ввода ХВС</t>
  </si>
  <si>
    <t>4п.м.</t>
  </si>
  <si>
    <t>кв.38 (тамбур кв.), кв.4 (эт.1), кв.24 (эт.2 площадка у эл.щита), кв.6 (эт.2 площадка), кв.58 (площадка эт.5), кв.58 (площадка эт.2) - ремонтные работы на системе электроснабжения (светильники/прочее)</t>
  </si>
  <si>
    <t>под.1 (эт.5) - крепление эл.щита в проеме</t>
  </si>
  <si>
    <t xml:space="preserve">   </t>
  </si>
  <si>
    <r>
      <t xml:space="preserve">Отчет о деятельности по управлению многоквартирным домом по адресу: </t>
    </r>
    <r>
      <rPr>
        <u/>
        <sz val="14"/>
        <rFont val="Times New Roman"/>
        <family val="1"/>
      </rPr>
      <t>  </t>
    </r>
    <r>
      <rPr>
        <b/>
        <u/>
        <sz val="14"/>
        <rFont val="Times New Roman"/>
        <family val="1"/>
        <charset val="204"/>
      </rPr>
      <t>пр.Дзержинского д.65</t>
    </r>
    <r>
      <rPr>
        <u/>
        <sz val="14"/>
        <rFont val="Times New Roman"/>
        <family val="1"/>
      </rPr>
      <t xml:space="preserve"> 
</t>
    </r>
    <r>
      <rPr>
        <b/>
        <sz val="14"/>
        <rFont val="Times New Roman"/>
        <family val="1"/>
        <charset val="204"/>
      </rPr>
      <t xml:space="preserve">за </t>
    </r>
    <r>
      <rPr>
        <b/>
        <u/>
        <sz val="14"/>
        <rFont val="Times New Roman"/>
        <family val="1"/>
        <charset val="204"/>
      </rPr>
      <t> 2025 </t>
    </r>
    <r>
      <rPr>
        <b/>
        <sz val="14"/>
        <rFont val="Times New Roman"/>
        <family val="1"/>
        <charset val="204"/>
      </rPr>
      <t>год</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</si>
</sst>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33" x14ac:knownFonts="1">
    <font>
      <sz val="10"/>
      <color rgb="FF000000"/>
      <name val="Times New Roman"/>
      <charset val="204"/>
    </font>
    <font>
      <b/>
      <sz val="14"/>
      <name val="Times New Roman"/>
      <family val="1"/>
      <charset val="204"/>
    </font>
    <font>
      <sz val="14"/>
      <name val="Times New Roman"/>
      <family val="1"/>
      <charset val="204"/>
    </font>
    <font>
      <sz val="9"/>
      <name val="Times New Roman"/>
      <family val="1"/>
      <charset val="204"/>
    </font>
    <font>
      <sz val="9"/>
      <color rgb="FF000000"/>
      <name val="Times New Roman"/>
      <family val="2"/>
    </font>
    <font>
      <sz val="14"/>
      <name val="Times New Roman"/>
      <family val="1"/>
    </font>
    <font>
      <u/>
      <sz val="14"/>
      <name val="Times New Roman"/>
      <family val="1"/>
    </font>
    <font>
      <sz val="9"/>
      <name val="Times New Roman"/>
      <family val="1"/>
    </font>
    <font>
      <sz val="10"/>
      <color rgb="FF000000"/>
      <name val="Times New Roman"/>
      <family val="1"/>
      <charset val="204"/>
    </font>
    <font>
      <b/>
      <u/>
      <sz val="14"/>
      <name val="Times New Roman"/>
      <family val="1"/>
      <charset val="204"/>
    </font>
    <font>
      <sz val="9"/>
      <name val="Arial"/>
      <family val="2"/>
      <charset val="204"/>
    </font>
    <font>
      <b/>
      <u/>
      <sz val="14"/>
      <color rgb="FF000000"/>
      <name val="Times New Roman"/>
      <family val="1"/>
      <charset val="204"/>
    </font>
    <font>
      <sz val="10"/>
      <color rgb="FF000000"/>
      <name val="Times New Roman"/>
      <family val="1"/>
      <charset val="204"/>
    </font>
    <font>
      <sz val="12"/>
      <color rgb="FF000000"/>
      <name val="Times New Roman"/>
      <family val="1"/>
      <charset val="204"/>
    </font>
    <font>
      <sz val="14"/>
      <color rgb="FF000000"/>
      <name val="Times New Roman"/>
      <family val="1"/>
      <charset val="204"/>
    </font>
    <font>
      <b/>
      <sz val="12"/>
      <name val="Times New Roman"/>
      <family val="1"/>
      <charset val="204"/>
    </font>
    <font>
      <sz val="12"/>
      <name val="Times New Roman"/>
      <family val="1"/>
      <charset val="204"/>
    </font>
    <font>
      <sz val="11"/>
      <name val="Arial Cyr"/>
      <charset val="204"/>
    </font>
    <font>
      <sz val="10"/>
      <name val="Arial Cyr"/>
      <family val="2"/>
      <charset val="204"/>
    </font>
    <font>
      <sz val="10"/>
      <name val="Times New Roman"/>
      <family val="1"/>
      <charset val="204"/>
    </font>
    <font>
      <sz val="11"/>
      <name val="Times New Roman"/>
      <family val="1"/>
      <charset val="204"/>
    </font>
    <font>
      <sz val="9"/>
      <color rgb="FFFF0000"/>
      <name val="Times New Roman"/>
      <family val="1"/>
      <charset val="204"/>
    </font>
    <font>
      <sz val="11"/>
      <color rgb="FF000000"/>
      <name val="Times New Roman"/>
      <family val="1"/>
      <charset val="204"/>
    </font>
    <font>
      <sz val="8"/>
      <color rgb="FF000000"/>
      <name val="Times New Roman"/>
      <family val="1"/>
      <charset val="204"/>
    </font>
    <font>
      <sz val="9"/>
      <name val="Arial Cyr"/>
      <family val="2"/>
      <charset val="204"/>
    </font>
    <font>
      <sz val="9"/>
      <color rgb="FF000000"/>
      <name val="Times New Roman"/>
      <family val="1"/>
      <charset val="204"/>
    </font>
    <font>
      <sz val="8"/>
      <name val="Arial Cyr"/>
      <family val="2"/>
      <charset val="204"/>
    </font>
    <font>
      <sz val="10"/>
      <name val="Times New Roman"/>
      <family val="1"/>
    </font>
    <font>
      <sz val="18"/>
      <color rgb="FFFF0000"/>
      <name val="Times New Roman"/>
      <family val="1"/>
      <charset val="204"/>
    </font>
    <font>
      <sz val="10"/>
      <color theme="1"/>
      <name val="Times New Roman"/>
      <family val="1"/>
      <charset val="204"/>
    </font>
    <font>
      <b/>
      <sz val="9"/>
      <color indexed="81"/>
      <name val="Tahoma"/>
      <family val="2"/>
      <charset val="204"/>
    </font>
    <font>
      <sz val="9"/>
      <color indexed="81"/>
      <name val="Tahoma"/>
      <family val="2"/>
      <charset val="204"/>
    </font>
    <font>
      <b/>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bottom style="thin">
        <color indexed="64"/>
      </bottom>
      <diagonal/>
    </border>
    <border>
      <left style="thin">
        <color indexed="64"/>
      </left>
      <right/>
      <top/>
      <bottom style="thin">
        <color indexed="64"/>
      </bottom>
      <diagonal/>
    </border>
    <border>
      <left style="thin">
        <color indexed="64"/>
      </left>
      <right style="thin">
        <color rgb="FF000000"/>
      </right>
      <top/>
      <bottom/>
      <diagonal/>
    </border>
    <border>
      <left style="thin">
        <color rgb="FF000000"/>
      </left>
      <right style="thin">
        <color rgb="FF000000"/>
      </right>
      <top/>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diagonal/>
    </border>
  </borders>
  <cellStyleXfs count="2">
    <xf numFmtId="0" fontId="0" fillId="0" borderId="0"/>
    <xf numFmtId="43" fontId="12" fillId="0" borderId="0" applyFont="0" applyFill="0" applyBorder="0" applyAlignment="0" applyProtection="0"/>
  </cellStyleXfs>
  <cellXfs count="276">
    <xf numFmtId="0" fontId="0" fillId="0" borderId="0" xfId="0" applyAlignment="1">
      <alignment horizontal="left" vertical="top"/>
    </xf>
    <xf numFmtId="0" fontId="0" fillId="0" borderId="1" xfId="0" applyBorder="1" applyAlignment="1">
      <alignment horizontal="center" vertical="top" wrapText="1"/>
    </xf>
    <xf numFmtId="0" fontId="7" fillId="0" borderId="1" xfId="0" applyFont="1" applyBorder="1" applyAlignment="1">
      <alignment horizontal="center" vertical="top" wrapText="1"/>
    </xf>
    <xf numFmtId="0" fontId="5" fillId="0" borderId="0" xfId="0" applyFont="1" applyAlignment="1">
      <alignment horizontal="justify" vertical="top" wrapText="1"/>
    </xf>
    <xf numFmtId="0" fontId="13" fillId="0" borderId="10" xfId="0" applyFont="1" applyBorder="1" applyAlignment="1">
      <alignment horizontal="center" vertical="center" wrapText="1"/>
    </xf>
    <xf numFmtId="0" fontId="13" fillId="0" borderId="0" xfId="0" applyFont="1" applyAlignment="1">
      <alignment horizontal="justify" vertical="center" wrapText="1"/>
    </xf>
    <xf numFmtId="0" fontId="13" fillId="0" borderId="10" xfId="0" applyFont="1" applyBorder="1" applyAlignment="1">
      <alignment horizontal="justify" vertical="center" wrapText="1"/>
    </xf>
    <xf numFmtId="0" fontId="0" fillId="0" borderId="0" xfId="0" applyAlignment="1">
      <alignment horizontal="justify" vertical="top" wrapText="1"/>
    </xf>
    <xf numFmtId="0" fontId="11" fillId="0" borderId="0" xfId="0" applyFont="1" applyAlignment="1">
      <alignment horizontal="justify" vertical="top" wrapText="1"/>
    </xf>
    <xf numFmtId="0" fontId="0" fillId="0" borderId="1" xfId="0" applyBorder="1" applyAlignment="1">
      <alignment horizontal="justify" wrapText="1"/>
    </xf>
    <xf numFmtId="0" fontId="2" fillId="0" borderId="0" xfId="0" applyFont="1" applyAlignment="1">
      <alignment horizontal="justify" vertical="top" wrapText="1"/>
    </xf>
    <xf numFmtId="0" fontId="0" fillId="0" borderId="2" xfId="0" applyBorder="1" applyAlignment="1">
      <alignment horizontal="justify" wrapText="1"/>
    </xf>
    <xf numFmtId="0" fontId="3" fillId="0" borderId="10" xfId="0" applyFont="1" applyBorder="1" applyAlignment="1">
      <alignment vertical="top" wrapText="1"/>
    </xf>
    <xf numFmtId="0" fontId="0" fillId="0" borderId="0" xfId="0"/>
    <xf numFmtId="0" fontId="14" fillId="0" borderId="0" xfId="0" applyFont="1"/>
    <xf numFmtId="2" fontId="1" fillId="0" borderId="0" xfId="0" applyNumberFormat="1" applyFont="1" applyAlignment="1">
      <alignment horizontal="justify" vertical="top"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wrapText="1"/>
    </xf>
    <xf numFmtId="2" fontId="0" fillId="0" borderId="1" xfId="0" applyNumberFormat="1" applyBorder="1" applyAlignment="1">
      <alignment horizontal="center" wrapText="1"/>
    </xf>
    <xf numFmtId="43" fontId="0" fillId="0" borderId="1" xfId="1" applyFont="1" applyBorder="1" applyAlignment="1">
      <alignment horizontal="center" wrapText="1"/>
    </xf>
    <xf numFmtId="43" fontId="3" fillId="0" borderId="1" xfId="1" applyFont="1" applyBorder="1" applyAlignment="1">
      <alignment horizontal="center" vertical="top" wrapText="1"/>
    </xf>
    <xf numFmtId="1" fontId="4" fillId="0" borderId="1" xfId="0" applyNumberFormat="1" applyFont="1" applyBorder="1" applyAlignment="1">
      <alignment horizontal="center" vertical="center" wrapText="1" shrinkToFit="1"/>
    </xf>
    <xf numFmtId="0" fontId="8" fillId="0" borderId="1" xfId="0" applyFont="1" applyBorder="1" applyAlignment="1">
      <alignment horizontal="center" vertical="center" wrapText="1"/>
    </xf>
    <xf numFmtId="2" fontId="0" fillId="0" borderId="1" xfId="0" applyNumberFormat="1" applyBorder="1" applyAlignment="1">
      <alignment horizontal="center" vertical="center" wrapText="1"/>
    </xf>
    <xf numFmtId="43" fontId="0" fillId="0" borderId="1" xfId="1" applyFont="1" applyBorder="1" applyAlignment="1">
      <alignment horizontal="center" vertical="center" wrapText="1"/>
    </xf>
    <xf numFmtId="0" fontId="10" fillId="2" borderId="10" xfId="0" applyFont="1" applyFill="1" applyBorder="1" applyAlignment="1">
      <alignment horizontal="center" vertical="center" wrapText="1"/>
    </xf>
    <xf numFmtId="43" fontId="3" fillId="0" borderId="1" xfId="1" applyFont="1" applyBorder="1" applyAlignment="1">
      <alignment horizontal="center" vertical="center" wrapText="1"/>
    </xf>
    <xf numFmtId="2" fontId="11" fillId="0" borderId="0" xfId="0" applyNumberFormat="1" applyFont="1" applyAlignment="1">
      <alignment horizontal="justify" vertical="top" wrapText="1"/>
    </xf>
    <xf numFmtId="1" fontId="4" fillId="0" borderId="1" xfId="0" applyNumberFormat="1" applyFont="1" applyBorder="1" applyAlignment="1">
      <alignment horizontal="center" vertical="top" shrinkToFit="1"/>
    </xf>
    <xf numFmtId="0" fontId="0" fillId="0" borderId="1" xfId="0" applyBorder="1" applyAlignment="1">
      <alignment horizontal="left" wrapText="1"/>
    </xf>
    <xf numFmtId="0" fontId="10" fillId="2" borderId="10" xfId="0" applyFont="1" applyFill="1" applyBorder="1"/>
    <xf numFmtId="0" fontId="10" fillId="2" borderId="10" xfId="0" applyFont="1" applyFill="1" applyBorder="1" applyAlignment="1">
      <alignment horizontal="justify"/>
    </xf>
    <xf numFmtId="43" fontId="1" fillId="0" borderId="0" xfId="1" applyFont="1" applyAlignment="1">
      <alignment horizontal="justify" vertical="top" wrapText="1"/>
    </xf>
    <xf numFmtId="0" fontId="8" fillId="0" borderId="1" xfId="0" applyFont="1" applyBorder="1" applyAlignment="1">
      <alignment horizontal="center" vertical="top" wrapText="1"/>
    </xf>
    <xf numFmtId="43" fontId="15" fillId="0" borderId="0" xfId="1" applyFont="1" applyAlignment="1">
      <alignment horizontal="justify" vertical="top" wrapText="1"/>
    </xf>
    <xf numFmtId="0" fontId="0" fillId="0" borderId="1" xfId="0" applyBorder="1" applyAlignment="1">
      <alignment horizontal="left" vertical="top" wrapText="1"/>
    </xf>
    <xf numFmtId="2" fontId="0" fillId="0" borderId="1" xfId="0" applyNumberFormat="1" applyBorder="1" applyAlignment="1">
      <alignment horizontal="center" vertical="top" wrapText="1"/>
    </xf>
    <xf numFmtId="43" fontId="0" fillId="0" borderId="1" xfId="1" applyFont="1" applyBorder="1" applyAlignment="1">
      <alignment horizontal="center" vertical="top" wrapText="1"/>
    </xf>
    <xf numFmtId="0" fontId="8" fillId="0" borderId="1" xfId="0" applyFont="1" applyBorder="1" applyAlignment="1">
      <alignment horizontal="left" wrapText="1"/>
    </xf>
    <xf numFmtId="0" fontId="5" fillId="0" borderId="0" xfId="0" applyFont="1" applyAlignment="1">
      <alignment vertical="top" wrapText="1"/>
    </xf>
    <xf numFmtId="0" fontId="0" fillId="0" borderId="0" xfId="0" applyAlignment="1">
      <alignment vertical="top" wrapText="1"/>
    </xf>
    <xf numFmtId="0" fontId="3" fillId="0" borderId="4" xfId="0" applyFont="1" applyBorder="1" applyAlignment="1">
      <alignment horizontal="justify" vertical="top" wrapText="1"/>
    </xf>
    <xf numFmtId="0" fontId="8" fillId="0" borderId="0" xfId="0" applyFont="1" applyAlignment="1">
      <alignment horizontal="left" vertical="top"/>
    </xf>
    <xf numFmtId="0" fontId="3" fillId="0" borderId="4" xfId="0" applyFont="1" applyBorder="1" applyAlignment="1">
      <alignment horizontal="justify" vertical="center" wrapText="1"/>
    </xf>
    <xf numFmtId="0" fontId="0" fillId="0" borderId="10" xfId="0" applyBorder="1" applyAlignment="1">
      <alignment horizontal="center" vertical="top" wrapText="1"/>
    </xf>
    <xf numFmtId="0" fontId="7" fillId="0" borderId="5" xfId="0" applyFont="1" applyBorder="1" applyAlignment="1">
      <alignment horizontal="center" vertical="top" wrapText="1"/>
    </xf>
    <xf numFmtId="1" fontId="4" fillId="0" borderId="4" xfId="0" applyNumberFormat="1" applyFont="1" applyBorder="1" applyAlignment="1">
      <alignment horizontal="center" vertical="top" wrapText="1" shrinkToFit="1"/>
    </xf>
    <xf numFmtId="0" fontId="18" fillId="0" borderId="18" xfId="0" quotePrefix="1" applyFont="1" applyBorder="1" applyAlignment="1">
      <alignment horizontal="center" vertical="center"/>
    </xf>
    <xf numFmtId="0" fontId="18" fillId="0" borderId="19" xfId="0" applyFont="1" applyBorder="1" applyAlignment="1">
      <alignment horizontal="center" vertical="center"/>
    </xf>
    <xf numFmtId="0" fontId="18" fillId="0" borderId="22" xfId="0" applyFont="1" applyBorder="1" applyAlignment="1">
      <alignment horizontal="center" vertical="center"/>
    </xf>
    <xf numFmtId="0" fontId="18" fillId="0" borderId="13" xfId="0" applyFont="1" applyBorder="1" applyAlignment="1">
      <alignment horizontal="center" vertical="center"/>
    </xf>
    <xf numFmtId="0" fontId="3" fillId="0" borderId="5" xfId="0" applyFont="1" applyBorder="1" applyAlignment="1">
      <alignment vertical="top" wrapText="1"/>
    </xf>
    <xf numFmtId="0" fontId="0" fillId="0" borderId="4" xfId="0" applyBorder="1" applyAlignment="1">
      <alignment horizontal="center" wrapText="1"/>
    </xf>
    <xf numFmtId="2" fontId="16" fillId="0" borderId="10" xfId="0" applyNumberFormat="1" applyFont="1" applyBorder="1" applyAlignment="1">
      <alignment horizontal="center" vertical="center" wrapText="1"/>
    </xf>
    <xf numFmtId="2" fontId="17" fillId="0" borderId="10" xfId="0" applyNumberFormat="1" applyFont="1" applyBorder="1" applyAlignment="1">
      <alignment horizontal="center"/>
    </xf>
    <xf numFmtId="1" fontId="4" fillId="0" borderId="4" xfId="0" applyNumberFormat="1" applyFont="1" applyBorder="1" applyAlignment="1">
      <alignment horizontal="center" vertical="center" wrapText="1" shrinkToFit="1"/>
    </xf>
    <xf numFmtId="0" fontId="0" fillId="0" borderId="1" xfId="0" applyBorder="1" applyAlignment="1">
      <alignment horizontal="center" wrapText="1"/>
    </xf>
    <xf numFmtId="1" fontId="4" fillId="0" borderId="4" xfId="0" applyNumberFormat="1" applyFont="1" applyBorder="1" applyAlignment="1">
      <alignment horizontal="justify" vertical="top" wrapText="1" shrinkToFit="1"/>
    </xf>
    <xf numFmtId="0" fontId="0" fillId="0" borderId="2" xfId="0" applyBorder="1" applyAlignment="1">
      <alignment horizontal="center" vertical="top" wrapText="1"/>
    </xf>
    <xf numFmtId="1" fontId="4" fillId="0" borderId="4" xfId="0" applyNumberFormat="1" applyFont="1" applyBorder="1" applyAlignment="1">
      <alignment horizontal="center" wrapText="1" shrinkToFit="1"/>
    </xf>
    <xf numFmtId="0" fontId="3" fillId="0" borderId="10" xfId="0" applyFont="1" applyBorder="1" applyAlignment="1">
      <alignment horizontal="center" vertical="top" wrapText="1"/>
    </xf>
    <xf numFmtId="2" fontId="17" fillId="0" borderId="10" xfId="0" applyNumberFormat="1" applyFont="1" applyBorder="1" applyAlignment="1">
      <alignment horizontal="center" vertical="center"/>
    </xf>
    <xf numFmtId="0" fontId="19" fillId="0" borderId="10" xfId="0" applyFont="1" applyBorder="1" applyAlignment="1">
      <alignment vertical="center" wrapText="1"/>
    </xf>
    <xf numFmtId="0" fontId="19" fillId="0" borderId="10" xfId="0" quotePrefix="1" applyFont="1" applyBorder="1" applyAlignment="1">
      <alignment vertical="center" wrapText="1"/>
    </xf>
    <xf numFmtId="0" fontId="20" fillId="0" borderId="10" xfId="0" applyFont="1" applyBorder="1" applyAlignment="1">
      <alignment vertical="center" wrapText="1"/>
    </xf>
    <xf numFmtId="0" fontId="20" fillId="0" borderId="10" xfId="0" quotePrefix="1" applyFont="1" applyBorder="1" applyAlignment="1">
      <alignment vertical="center" wrapText="1"/>
    </xf>
    <xf numFmtId="2" fontId="0" fillId="0" borderId="0" xfId="0" applyNumberFormat="1" applyAlignment="1">
      <alignment horizontal="left" vertical="top"/>
    </xf>
    <xf numFmtId="0" fontId="3" fillId="0" borderId="10" xfId="0" applyFont="1" applyBorder="1" applyAlignment="1">
      <alignment vertical="center" wrapText="1"/>
    </xf>
    <xf numFmtId="0" fontId="0" fillId="0" borderId="32" xfId="0" applyBorder="1" applyAlignment="1">
      <alignment horizontal="center" wrapText="1"/>
    </xf>
    <xf numFmtId="0" fontId="7" fillId="0" borderId="2" xfId="0" applyFont="1" applyBorder="1" applyAlignment="1">
      <alignment horizontal="center" vertical="top" wrapText="1"/>
    </xf>
    <xf numFmtId="0" fontId="3" fillId="0" borderId="10" xfId="0" quotePrefix="1" applyFont="1" applyBorder="1" applyAlignment="1">
      <alignment vertical="center" wrapText="1"/>
    </xf>
    <xf numFmtId="0" fontId="0" fillId="0" borderId="10" xfId="0" applyBorder="1" applyAlignment="1">
      <alignment horizontal="center" wrapText="1"/>
    </xf>
    <xf numFmtId="0" fontId="0" fillId="0" borderId="5" xfId="0" applyBorder="1" applyAlignment="1">
      <alignment horizontal="center" wrapText="1"/>
    </xf>
    <xf numFmtId="0" fontId="0" fillId="0" borderId="3" xfId="0" applyBorder="1" applyAlignment="1">
      <alignment horizontal="center" wrapText="1"/>
    </xf>
    <xf numFmtId="0" fontId="0" fillId="0" borderId="0" xfId="0" applyAlignment="1">
      <alignment horizontal="center" vertical="top" wrapText="1"/>
    </xf>
    <xf numFmtId="0" fontId="0" fillId="0" borderId="0" xfId="0" applyAlignment="1">
      <alignment horizontal="center" wrapText="1"/>
    </xf>
    <xf numFmtId="0" fontId="3" fillId="0" borderId="4" xfId="0" applyFont="1" applyBorder="1" applyAlignment="1">
      <alignment horizontal="center" vertical="center" wrapText="1"/>
    </xf>
    <xf numFmtId="0" fontId="7" fillId="0" borderId="37" xfId="0" applyFont="1" applyBorder="1" applyAlignment="1">
      <alignment horizontal="center" vertical="top" wrapText="1"/>
    </xf>
    <xf numFmtId="0" fontId="0" fillId="0" borderId="20" xfId="0" applyBorder="1" applyAlignment="1">
      <alignment vertical="top" wrapText="1"/>
    </xf>
    <xf numFmtId="0" fontId="8" fillId="0" borderId="1" xfId="0" applyFont="1" applyBorder="1" applyAlignment="1">
      <alignment horizontal="justify" wrapText="1"/>
    </xf>
    <xf numFmtId="0" fontId="0" fillId="0" borderId="2"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8" fillId="0" borderId="0" xfId="0" applyFont="1" applyAlignment="1">
      <alignment horizontal="center" vertical="top" wrapText="1"/>
    </xf>
    <xf numFmtId="0" fontId="8" fillId="0" borderId="4" xfId="0" applyFont="1" applyBorder="1" applyAlignment="1">
      <alignment horizontal="center" wrapText="1"/>
    </xf>
    <xf numFmtId="0" fontId="3" fillId="0" borderId="33" xfId="0" applyFont="1" applyBorder="1" applyAlignment="1">
      <alignment horizontal="center" vertical="top" wrapText="1"/>
    </xf>
    <xf numFmtId="0" fontId="8" fillId="0" borderId="33" xfId="0" applyFont="1" applyBorder="1" applyAlignment="1">
      <alignment horizontal="center" wrapText="1"/>
    </xf>
    <xf numFmtId="0" fontId="0" fillId="0" borderId="12" xfId="0" applyBorder="1" applyAlignment="1">
      <alignment horizontal="center" wrapText="1"/>
    </xf>
    <xf numFmtId="0" fontId="0" fillId="0" borderId="33" xfId="0" applyBorder="1" applyAlignment="1">
      <alignment horizontal="center" wrapText="1"/>
    </xf>
    <xf numFmtId="0" fontId="8" fillId="0" borderId="12" xfId="0" applyFont="1" applyBorder="1" applyAlignment="1">
      <alignment horizontal="center" wrapText="1"/>
    </xf>
    <xf numFmtId="0" fontId="0" fillId="0" borderId="10" xfId="0" applyBorder="1" applyAlignment="1">
      <alignment horizontal="center" vertical="top"/>
    </xf>
    <xf numFmtId="0" fontId="0" fillId="0" borderId="7" xfId="0" applyBorder="1" applyAlignment="1">
      <alignment horizontal="center" wrapText="1"/>
    </xf>
    <xf numFmtId="0" fontId="8" fillId="0" borderId="10" xfId="0" applyFont="1" applyBorder="1" applyAlignment="1">
      <alignment horizontal="left" wrapText="1"/>
    </xf>
    <xf numFmtId="0" fontId="13" fillId="0" borderId="1" xfId="0" applyFont="1" applyBorder="1" applyAlignment="1">
      <alignment horizontal="center" wrapText="1"/>
    </xf>
    <xf numFmtId="0" fontId="19" fillId="0" borderId="1" xfId="0" applyFont="1" applyBorder="1" applyAlignment="1">
      <alignment horizontal="center" wrapText="1"/>
    </xf>
    <xf numFmtId="0" fontId="0" fillId="0" borderId="2" xfId="0" applyBorder="1" applyAlignment="1">
      <alignment horizontal="center" wrapText="1"/>
    </xf>
    <xf numFmtId="0" fontId="23" fillId="0" borderId="5" xfId="0" applyFont="1" applyBorder="1" applyAlignment="1">
      <alignment horizontal="center" wrapText="1"/>
    </xf>
    <xf numFmtId="0" fontId="8" fillId="0" borderId="2" xfId="0" applyFont="1" applyBorder="1" applyAlignment="1">
      <alignment horizontal="center" wrapText="1"/>
    </xf>
    <xf numFmtId="1" fontId="4" fillId="0" borderId="33" xfId="0" applyNumberFormat="1" applyFont="1" applyBorder="1" applyAlignment="1">
      <alignment horizontal="center" wrapText="1" shrinkToFit="1"/>
    </xf>
    <xf numFmtId="0" fontId="26" fillId="0" borderId="10" xfId="0" applyFont="1" applyBorder="1" applyAlignment="1">
      <alignment horizontal="left" vertical="center"/>
    </xf>
    <xf numFmtId="0" fontId="26" fillId="0" borderId="10" xfId="0" applyFont="1" applyBorder="1" applyAlignment="1">
      <alignment horizontal="left" vertical="center" wrapText="1"/>
    </xf>
    <xf numFmtId="0" fontId="26" fillId="0" borderId="29" xfId="0" applyFont="1" applyBorder="1" applyAlignment="1">
      <alignment horizontal="left" vertical="center" wrapText="1"/>
    </xf>
    <xf numFmtId="0" fontId="8" fillId="0" borderId="10" xfId="0" applyFont="1" applyBorder="1" applyAlignment="1">
      <alignment wrapText="1"/>
    </xf>
    <xf numFmtId="0" fontId="27" fillId="0" borderId="10" xfId="0" applyFont="1" applyBorder="1" applyAlignment="1">
      <alignment horizontal="left" vertical="top" wrapText="1"/>
    </xf>
    <xf numFmtId="0" fontId="0" fillId="2" borderId="1" xfId="0" applyFill="1" applyBorder="1" applyAlignment="1">
      <alignment horizontal="center" wrapText="1"/>
    </xf>
    <xf numFmtId="0" fontId="8" fillId="0" borderId="12" xfId="0" applyFont="1" applyBorder="1" applyAlignment="1">
      <alignment horizontal="left" wrapText="1"/>
    </xf>
    <xf numFmtId="0" fontId="28" fillId="0" borderId="0" xfId="0" applyFont="1" applyAlignment="1">
      <alignment horizontal="left" vertical="top"/>
    </xf>
    <xf numFmtId="0" fontId="3" fillId="0" borderId="16" xfId="0" applyFont="1" applyBorder="1" applyAlignment="1">
      <alignment vertical="top" wrapText="1"/>
    </xf>
    <xf numFmtId="0" fontId="19" fillId="0" borderId="10" xfId="0" applyFont="1" applyBorder="1" applyAlignment="1">
      <alignment vertical="center"/>
    </xf>
    <xf numFmtId="0" fontId="29" fillId="0" borderId="10" xfId="0" applyFont="1" applyBorder="1" applyAlignment="1">
      <alignment vertical="center"/>
    </xf>
    <xf numFmtId="0" fontId="19" fillId="0" borderId="10" xfId="0" applyFont="1" applyBorder="1" applyAlignment="1">
      <alignment horizontal="left" vertical="center"/>
    </xf>
    <xf numFmtId="0" fontId="3" fillId="0" borderId="33" xfId="0" applyFont="1" applyBorder="1" applyAlignment="1">
      <alignment horizontal="justify" vertical="center" wrapText="1"/>
    </xf>
    <xf numFmtId="0" fontId="0" fillId="0" borderId="29" xfId="0" applyBorder="1" applyAlignment="1">
      <alignment horizontal="center" vertical="top" wrapText="1"/>
    </xf>
    <xf numFmtId="0" fontId="8" fillId="0" borderId="10" xfId="0" applyFont="1" applyBorder="1" applyAlignment="1">
      <alignment horizontal="center" wrapText="1"/>
    </xf>
    <xf numFmtId="0" fontId="0" fillId="0" borderId="0" xfId="0" applyAlignment="1">
      <alignment horizontal="center" vertical="top"/>
    </xf>
    <xf numFmtId="0" fontId="18" fillId="0" borderId="31" xfId="0" applyFont="1" applyBorder="1" applyAlignment="1">
      <alignment horizontal="center" vertical="center"/>
    </xf>
    <xf numFmtId="0" fontId="8" fillId="0" borderId="0" xfId="0" applyFont="1" applyAlignment="1">
      <alignment horizontal="justify" wrapText="1"/>
    </xf>
    <xf numFmtId="0" fontId="0" fillId="0" borderId="0" xfId="0" applyAlignment="1">
      <alignment horizontal="center"/>
    </xf>
    <xf numFmtId="0" fontId="3" fillId="0" borderId="30" xfId="0" applyFont="1" applyBorder="1" applyAlignment="1">
      <alignment horizontal="center" vertical="top" wrapText="1"/>
    </xf>
    <xf numFmtId="0" fontId="3" fillId="0" borderId="30" xfId="0" applyFont="1" applyBorder="1" applyAlignment="1">
      <alignment vertical="top" wrapText="1"/>
    </xf>
    <xf numFmtId="0" fontId="8" fillId="0" borderId="10" xfId="0" applyFont="1" applyBorder="1" applyAlignment="1">
      <alignment horizontal="justify" vertical="top" wrapText="1"/>
    </xf>
    <xf numFmtId="0" fontId="8" fillId="0" borderId="10" xfId="0" applyFont="1" applyBorder="1" applyAlignment="1">
      <alignment horizontal="justify" vertical="center" wrapText="1"/>
    </xf>
    <xf numFmtId="0" fontId="19" fillId="0" borderId="12" xfId="0" applyFont="1" applyBorder="1" applyAlignment="1">
      <alignment vertical="center" wrapText="1"/>
    </xf>
    <xf numFmtId="0" fontId="19" fillId="0" borderId="12" xfId="0" quotePrefix="1" applyFont="1" applyBorder="1" applyAlignment="1">
      <alignment vertical="center" wrapText="1"/>
    </xf>
    <xf numFmtId="0" fontId="8" fillId="0" borderId="5" xfId="0" applyFont="1" applyBorder="1" applyAlignment="1">
      <alignment horizontal="center" wrapText="1"/>
    </xf>
    <xf numFmtId="0" fontId="0" fillId="0" borderId="29" xfId="0" applyBorder="1" applyAlignment="1">
      <alignment horizontal="center" wrapText="1"/>
    </xf>
    <xf numFmtId="0" fontId="8" fillId="0" borderId="37" xfId="0" applyFont="1" applyBorder="1" applyAlignment="1">
      <alignment horizontal="center" wrapText="1"/>
    </xf>
    <xf numFmtId="0" fontId="0" fillId="0" borderId="30" xfId="0" applyBorder="1" applyAlignment="1">
      <alignment horizontal="center" wrapText="1"/>
    </xf>
    <xf numFmtId="0" fontId="8" fillId="0" borderId="16" xfId="0" applyFont="1" applyBorder="1" applyAlignment="1">
      <alignment horizontal="center" wrapText="1"/>
    </xf>
    <xf numFmtId="0" fontId="22" fillId="0" borderId="1" xfId="0" applyFont="1" applyBorder="1" applyAlignment="1">
      <alignment horizontal="center" wrapText="1"/>
    </xf>
    <xf numFmtId="0" fontId="22" fillId="0" borderId="4" xfId="0" applyFont="1" applyBorder="1" applyAlignment="1">
      <alignment horizontal="center" wrapText="1"/>
    </xf>
    <xf numFmtId="0" fontId="20" fillId="0" borderId="10" xfId="0" applyFont="1" applyBorder="1" applyAlignment="1">
      <alignment vertical="top" wrapText="1"/>
    </xf>
    <xf numFmtId="164" fontId="0" fillId="0" borderId="0" xfId="0" applyNumberFormat="1" applyAlignment="1">
      <alignment horizontal="justify" vertical="top" wrapText="1"/>
    </xf>
    <xf numFmtId="2" fontId="16" fillId="2" borderId="10" xfId="0" applyNumberFormat="1" applyFont="1" applyFill="1" applyBorder="1" applyAlignment="1">
      <alignment horizontal="center" vertical="center" wrapText="1"/>
    </xf>
    <xf numFmtId="43" fontId="3" fillId="2" borderId="1" xfId="1" applyFont="1" applyFill="1" applyBorder="1" applyAlignment="1">
      <alignment horizontal="center" vertical="top" wrapText="1"/>
    </xf>
    <xf numFmtId="43" fontId="15" fillId="2" borderId="0" xfId="1" applyFont="1" applyFill="1" applyAlignment="1">
      <alignment horizontal="justify" vertical="top" wrapText="1"/>
    </xf>
    <xf numFmtId="164" fontId="32" fillId="0" borderId="0" xfId="0" applyNumberFormat="1" applyFont="1" applyAlignment="1">
      <alignment horizontal="justify" vertical="top" wrapText="1"/>
    </xf>
    <xf numFmtId="0" fontId="32" fillId="0" borderId="0" xfId="0" applyFont="1" applyAlignment="1">
      <alignment horizontal="justify" vertical="top" wrapText="1"/>
    </xf>
    <xf numFmtId="0" fontId="0" fillId="0" borderId="20" xfId="0" applyBorder="1" applyAlignment="1">
      <alignment horizontal="center" vertical="top" wrapText="1"/>
    </xf>
    <xf numFmtId="0" fontId="0" fillId="0" borderId="23" xfId="0" applyBorder="1" applyAlignment="1">
      <alignment horizontal="center" vertical="top" wrapText="1"/>
    </xf>
    <xf numFmtId="0" fontId="20" fillId="0" borderId="12" xfId="0" applyFont="1" applyBorder="1" applyAlignment="1">
      <alignment horizontal="left" vertical="center"/>
    </xf>
    <xf numFmtId="0" fontId="20" fillId="0" borderId="14" xfId="0" applyFont="1" applyBorder="1" applyAlignment="1">
      <alignment horizontal="left" vertical="center"/>
    </xf>
    <xf numFmtId="0" fontId="20" fillId="0" borderId="13" xfId="0" applyFont="1" applyBorder="1" applyAlignment="1">
      <alignment horizontal="left" vertical="center"/>
    </xf>
    <xf numFmtId="0" fontId="3" fillId="0" borderId="24" xfId="0" applyFont="1" applyBorder="1" applyAlignment="1">
      <alignment horizontal="right" wrapText="1"/>
    </xf>
    <xf numFmtId="0" fontId="3" fillId="0" borderId="9" xfId="0" applyFont="1" applyBorder="1" applyAlignment="1">
      <alignment horizontal="right" wrapText="1"/>
    </xf>
    <xf numFmtId="0" fontId="3" fillId="0" borderId="19" xfId="0" applyFont="1" applyBorder="1" applyAlignment="1">
      <alignment horizontal="right" wrapText="1"/>
    </xf>
    <xf numFmtId="0" fontId="16" fillId="0" borderId="10" xfId="0" applyFont="1" applyBorder="1" applyAlignment="1">
      <alignment horizontal="left" vertical="top" wrapText="1"/>
    </xf>
    <xf numFmtId="0" fontId="0" fillId="0" borderId="17" xfId="0" applyBorder="1" applyAlignment="1">
      <alignment horizontal="center" wrapText="1"/>
    </xf>
    <xf numFmtId="0" fontId="0" fillId="0" borderId="21" xfId="0" applyBorder="1" applyAlignment="1">
      <alignment horizontal="center" wrapText="1"/>
    </xf>
    <xf numFmtId="0" fontId="0" fillId="0" borderId="10"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5" fillId="0" borderId="0" xfId="0" applyFont="1" applyAlignment="1">
      <alignment horizontal="left" vertical="top" wrapText="1"/>
    </xf>
    <xf numFmtId="0" fontId="13" fillId="0" borderId="10" xfId="0" applyFont="1" applyBorder="1" applyAlignment="1">
      <alignment horizontal="justify" vertical="center" wrapText="1"/>
    </xf>
    <xf numFmtId="0" fontId="13" fillId="0" borderId="12" xfId="0" applyFont="1" applyBorder="1" applyAlignment="1">
      <alignment horizontal="justify" vertical="center" wrapText="1"/>
    </xf>
    <xf numFmtId="0" fontId="13" fillId="0" borderId="14" xfId="0" applyFont="1" applyBorder="1" applyAlignment="1">
      <alignment horizontal="justify" vertical="center" wrapText="1"/>
    </xf>
    <xf numFmtId="0" fontId="13" fillId="0" borderId="13" xfId="0" applyFont="1" applyBorder="1" applyAlignment="1">
      <alignment horizontal="justify"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justify" vertical="top"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0" xfId="0" applyFont="1" applyAlignment="1">
      <alignment horizontal="left" vertical="top" wrapText="1"/>
    </xf>
    <xf numFmtId="0" fontId="16" fillId="0" borderId="12" xfId="0" applyFont="1" applyBorder="1" applyAlignment="1">
      <alignment horizontal="left" vertical="top" wrapText="1"/>
    </xf>
    <xf numFmtId="0" fontId="16" fillId="0" borderId="14" xfId="0" applyFont="1" applyBorder="1" applyAlignment="1">
      <alignment horizontal="left" vertical="top" wrapText="1"/>
    </xf>
    <xf numFmtId="0" fontId="16" fillId="0" borderId="13" xfId="0" applyFont="1" applyBorder="1" applyAlignment="1">
      <alignment horizontal="left" vertical="top" wrapText="1"/>
    </xf>
    <xf numFmtId="0" fontId="14" fillId="0" borderId="0" xfId="0" applyFont="1" applyAlignment="1">
      <alignment horizontal="center"/>
    </xf>
    <xf numFmtId="0" fontId="14" fillId="0" borderId="0" xfId="0" applyFont="1" applyAlignment="1">
      <alignment horizontal="center" wrapText="1"/>
    </xf>
    <xf numFmtId="0" fontId="8" fillId="0" borderId="0" xfId="0" applyFont="1" applyAlignment="1">
      <alignment horizontal="right" vertical="top" wrapText="1" indent="1"/>
    </xf>
    <xf numFmtId="0" fontId="0" fillId="0" borderId="0" xfId="0" applyAlignment="1">
      <alignment horizontal="right" vertical="top" wrapText="1" indent="1"/>
    </xf>
    <xf numFmtId="0" fontId="2" fillId="0" borderId="9" xfId="0" applyFont="1" applyBorder="1" applyAlignment="1">
      <alignment horizontal="center" vertical="top" wrapText="1"/>
    </xf>
    <xf numFmtId="0" fontId="5" fillId="0" borderId="15" xfId="0" applyFont="1" applyBorder="1" applyAlignment="1">
      <alignment horizontal="center" vertical="top" wrapText="1"/>
    </xf>
    <xf numFmtId="0" fontId="1" fillId="0" borderId="14" xfId="0" applyFont="1" applyBorder="1" applyAlignment="1">
      <alignment horizontal="center" vertical="center" wrapText="1"/>
    </xf>
    <xf numFmtId="0" fontId="5" fillId="0" borderId="0" xfId="0" applyFont="1" applyAlignment="1">
      <alignment horizontal="center" vertical="top" wrapText="1"/>
    </xf>
    <xf numFmtId="0" fontId="1" fillId="0" borderId="9" xfId="0" applyFont="1" applyBorder="1" applyAlignment="1">
      <alignment horizontal="center" wrapText="1"/>
    </xf>
    <xf numFmtId="0" fontId="5" fillId="2" borderId="9" xfId="0" applyFont="1" applyFill="1" applyBorder="1" applyAlignment="1">
      <alignment horizontal="center" vertical="top" wrapText="1"/>
    </xf>
    <xf numFmtId="0" fontId="2" fillId="0" borderId="15" xfId="0" applyFont="1" applyBorder="1" applyAlignment="1">
      <alignment horizontal="center" vertical="top" wrapText="1"/>
    </xf>
    <xf numFmtId="0" fontId="1" fillId="2" borderId="0" xfId="0" applyFont="1" applyFill="1" applyAlignment="1">
      <alignment horizontal="center" vertical="top" wrapText="1"/>
    </xf>
    <xf numFmtId="0" fontId="2" fillId="0" borderId="0" xfId="0" applyFont="1" applyAlignment="1">
      <alignment horizontal="center" vertical="top"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0" borderId="4" xfId="0" applyFont="1" applyBorder="1" applyAlignment="1">
      <alignment horizontal="center" vertical="center" wrapText="1"/>
    </xf>
    <xf numFmtId="0" fontId="3" fillId="0" borderId="5" xfId="0" applyFont="1" applyBorder="1" applyAlignment="1">
      <alignment horizontal="center" vertical="center" wrapText="1"/>
    </xf>
    <xf numFmtId="0" fontId="5" fillId="0" borderId="0" xfId="0" applyFont="1" applyAlignment="1">
      <alignment vertical="top" wrapText="1"/>
    </xf>
    <xf numFmtId="0" fontId="2" fillId="0" borderId="8" xfId="0" applyFont="1" applyBorder="1" applyAlignment="1">
      <alignment horizontal="justify" vertical="top" wrapText="1"/>
    </xf>
    <xf numFmtId="0" fontId="2" fillId="0" borderId="0" xfId="0" applyFont="1" applyAlignment="1">
      <alignment horizontal="justify" vertical="top" wrapText="1"/>
    </xf>
    <xf numFmtId="0" fontId="13" fillId="0" borderId="10" xfId="0" applyFont="1" applyBorder="1" applyAlignment="1">
      <alignment horizontal="center" vertical="center" wrapText="1"/>
    </xf>
    <xf numFmtId="0" fontId="19" fillId="0" borderId="12" xfId="0" applyFont="1" applyBorder="1" applyAlignment="1">
      <alignment horizontal="left" vertical="center"/>
    </xf>
    <xf numFmtId="0" fontId="19" fillId="0" borderId="14" xfId="0" applyFont="1" applyBorder="1" applyAlignment="1">
      <alignment horizontal="left" vertical="center"/>
    </xf>
    <xf numFmtId="0" fontId="19" fillId="0" borderId="13" xfId="0" applyFont="1" applyBorder="1" applyAlignment="1">
      <alignment horizontal="left" vertical="center"/>
    </xf>
    <xf numFmtId="0" fontId="16" fillId="0" borderId="12" xfId="0" applyFont="1" applyBorder="1" applyAlignment="1">
      <alignment horizontal="left" vertical="center"/>
    </xf>
    <xf numFmtId="0" fontId="16" fillId="0" borderId="14" xfId="0" applyFont="1" applyBorder="1" applyAlignment="1">
      <alignment horizontal="left" vertical="center"/>
    </xf>
    <xf numFmtId="0" fontId="16" fillId="0" borderId="13" xfId="0" applyFont="1" applyBorder="1" applyAlignment="1">
      <alignment horizontal="left" vertical="center"/>
    </xf>
    <xf numFmtId="0" fontId="0" fillId="0" borderId="20" xfId="0" applyBorder="1" applyAlignment="1">
      <alignment horizontal="center" wrapText="1"/>
    </xf>
    <xf numFmtId="0" fontId="0" fillId="0" borderId="25" xfId="0" applyBorder="1" applyAlignment="1">
      <alignment horizontal="center" wrapText="1"/>
    </xf>
    <xf numFmtId="0" fontId="0" fillId="0" borderId="27" xfId="0" applyBorder="1" applyAlignment="1">
      <alignment horizontal="center" wrapText="1"/>
    </xf>
    <xf numFmtId="0" fontId="0" fillId="0" borderId="2" xfId="0" applyBorder="1" applyAlignment="1">
      <alignment horizontal="center" vertical="top" wrapText="1"/>
    </xf>
    <xf numFmtId="0" fontId="0" fillId="0" borderId="26" xfId="0" applyBorder="1" applyAlignment="1">
      <alignment horizontal="center" vertical="top" wrapText="1"/>
    </xf>
    <xf numFmtId="0" fontId="0" fillId="0" borderId="28" xfId="0" applyBorder="1" applyAlignment="1">
      <alignment horizontal="center" vertical="top" wrapText="1"/>
    </xf>
    <xf numFmtId="0" fontId="3" fillId="0" borderId="12" xfId="0" applyFont="1" applyBorder="1" applyAlignment="1">
      <alignment horizontal="right" wrapText="1"/>
    </xf>
    <xf numFmtId="0" fontId="3" fillId="0" borderId="14" xfId="0" applyFont="1" applyBorder="1" applyAlignment="1">
      <alignment horizontal="right"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5" xfId="0" applyFont="1" applyBorder="1" applyAlignment="1">
      <alignment horizontal="center" vertical="top" wrapText="1"/>
    </xf>
    <xf numFmtId="0" fontId="0" fillId="0" borderId="25" xfId="0" applyBorder="1" applyAlignment="1">
      <alignment horizontal="center" vertical="top" wrapText="1"/>
    </xf>
    <xf numFmtId="0" fontId="0" fillId="0" borderId="27" xfId="0" applyBorder="1" applyAlignment="1">
      <alignment horizontal="center" vertical="top" wrapText="1"/>
    </xf>
    <xf numFmtId="0" fontId="0" fillId="0" borderId="2" xfId="0" applyBorder="1" applyAlignment="1">
      <alignment horizontal="left" vertical="top" wrapText="1"/>
    </xf>
    <xf numFmtId="0" fontId="0" fillId="0" borderId="26" xfId="0" applyBorder="1" applyAlignment="1">
      <alignment horizontal="left" vertical="top" wrapText="1"/>
    </xf>
    <xf numFmtId="0" fontId="0" fillId="0" borderId="28" xfId="0" applyBorder="1" applyAlignment="1">
      <alignment horizontal="left" vertical="top" wrapText="1"/>
    </xf>
    <xf numFmtId="0" fontId="7" fillId="0" borderId="5" xfId="0" applyFont="1" applyBorder="1" applyAlignment="1">
      <alignment horizontal="center" vertical="center" wrapText="1"/>
    </xf>
    <xf numFmtId="0" fontId="20" fillId="0" borderId="10" xfId="0" applyFont="1" applyBorder="1" applyAlignment="1">
      <alignment horizontal="left" vertical="top" wrapText="1"/>
    </xf>
    <xf numFmtId="0" fontId="20" fillId="0" borderId="12" xfId="0" applyFont="1" applyBorder="1" applyAlignment="1">
      <alignment horizontal="left" vertical="top" wrapText="1"/>
    </xf>
    <xf numFmtId="0" fontId="20" fillId="0" borderId="14" xfId="0" applyFont="1" applyBorder="1" applyAlignment="1">
      <alignment horizontal="left" vertical="top" wrapText="1"/>
    </xf>
    <xf numFmtId="0" fontId="20" fillId="0" borderId="13" xfId="0" applyFont="1" applyBorder="1" applyAlignment="1">
      <alignment horizontal="left" vertical="top" wrapText="1"/>
    </xf>
    <xf numFmtId="0" fontId="0" fillId="0" borderId="12" xfId="0" applyBorder="1" applyAlignment="1">
      <alignment horizontal="justify" vertical="top" wrapText="1"/>
    </xf>
    <xf numFmtId="0" fontId="0" fillId="0" borderId="13" xfId="0" applyBorder="1" applyAlignment="1">
      <alignment horizontal="justify" vertical="top" wrapText="1"/>
    </xf>
    <xf numFmtId="0" fontId="0" fillId="0" borderId="20" xfId="0"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19" fillId="0" borderId="10" xfId="0" applyFont="1" applyBorder="1" applyAlignment="1">
      <alignment horizontal="left" vertical="top" wrapText="1"/>
    </xf>
    <xf numFmtId="0" fontId="19" fillId="0" borderId="12" xfId="0" applyFont="1" applyBorder="1" applyAlignment="1">
      <alignment horizontal="left" vertical="top" wrapText="1"/>
    </xf>
    <xf numFmtId="0" fontId="19" fillId="0" borderId="14" xfId="0" applyFont="1" applyBorder="1" applyAlignment="1">
      <alignment horizontal="left" vertical="top" wrapText="1"/>
    </xf>
    <xf numFmtId="0" fontId="19" fillId="0" borderId="13" xfId="0" applyFont="1" applyBorder="1" applyAlignment="1">
      <alignment horizontal="left" vertical="top" wrapText="1"/>
    </xf>
    <xf numFmtId="0" fontId="13" fillId="0" borderId="0" xfId="0" applyFont="1" applyAlignment="1">
      <alignment horizontal="center"/>
    </xf>
    <xf numFmtId="0" fontId="13" fillId="0" borderId="0" xfId="0" applyFont="1" applyAlignment="1">
      <alignment horizontal="center" wrapText="1"/>
    </xf>
    <xf numFmtId="0" fontId="0" fillId="0" borderId="10" xfId="0" applyBorder="1" applyAlignment="1">
      <alignment horizontal="left" vertical="top" wrapText="1"/>
    </xf>
    <xf numFmtId="0" fontId="3" fillId="2" borderId="4"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5" xfId="0" applyFont="1" applyFill="1" applyBorder="1" applyAlignment="1">
      <alignment horizontal="center" vertical="top" wrapText="1"/>
    </xf>
    <xf numFmtId="0" fontId="5" fillId="2" borderId="0" xfId="0" applyFont="1" applyFill="1" applyAlignment="1">
      <alignment horizontal="left" vertical="top" wrapText="1"/>
    </xf>
    <xf numFmtId="0" fontId="2" fillId="2" borderId="0" xfId="0" applyFont="1" applyFill="1" applyAlignment="1">
      <alignment horizontal="left" vertical="top" wrapText="1"/>
    </xf>
    <xf numFmtId="0" fontId="19" fillId="2" borderId="10" xfId="0" applyFont="1" applyFill="1" applyBorder="1" applyAlignment="1">
      <alignment horizontal="left" vertical="top" wrapText="1"/>
    </xf>
    <xf numFmtId="0" fontId="0" fillId="0" borderId="34" xfId="0" applyBorder="1" applyAlignment="1">
      <alignment horizontal="center" vertical="top"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8" fillId="0" borderId="10" xfId="0" applyFont="1" applyBorder="1" applyAlignment="1">
      <alignment horizontal="left" wrapText="1"/>
    </xf>
    <xf numFmtId="0" fontId="0" fillId="0" borderId="11" xfId="0" applyBorder="1" applyAlignment="1">
      <alignment horizontal="center" vertical="top" wrapText="1"/>
    </xf>
    <xf numFmtId="0" fontId="0" fillId="0" borderId="0" xfId="0" applyAlignment="1">
      <alignment horizontal="center" vertical="top" wrapText="1"/>
    </xf>
    <xf numFmtId="0" fontId="0" fillId="0" borderId="9" xfId="0" applyBorder="1" applyAlignment="1">
      <alignment horizontal="center" vertical="top" wrapText="1"/>
    </xf>
    <xf numFmtId="0" fontId="0" fillId="0" borderId="3" xfId="0" applyBorder="1" applyAlignment="1">
      <alignment horizontal="center" vertical="top" wrapText="1"/>
    </xf>
    <xf numFmtId="0" fontId="22" fillId="0" borderId="10" xfId="0" applyFont="1" applyBorder="1" applyAlignment="1">
      <alignment horizontal="left"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0" fontId="24" fillId="0" borderId="10" xfId="0" applyFont="1" applyBorder="1" applyAlignment="1">
      <alignment horizontal="left" vertical="center"/>
    </xf>
    <xf numFmtId="0" fontId="25" fillId="0" borderId="10" xfId="0" applyFont="1" applyBorder="1" applyAlignment="1">
      <alignment horizontal="left" wrapText="1"/>
    </xf>
    <xf numFmtId="0" fontId="24" fillId="0" borderId="10" xfId="0" applyFont="1" applyBorder="1" applyAlignment="1">
      <alignment horizontal="left" vertical="center" wrapText="1"/>
    </xf>
    <xf numFmtId="0" fontId="24" fillId="0" borderId="12" xfId="0" applyFont="1" applyBorder="1" applyAlignment="1">
      <alignment horizontal="left" vertical="center"/>
    </xf>
    <xf numFmtId="0" fontId="24" fillId="0" borderId="14" xfId="0" applyFont="1" applyBorder="1" applyAlignment="1">
      <alignment horizontal="left" vertical="center"/>
    </xf>
    <xf numFmtId="0" fontId="24" fillId="0" borderId="13" xfId="0" applyFont="1" applyBorder="1" applyAlignment="1">
      <alignment horizontal="left" vertical="center"/>
    </xf>
    <xf numFmtId="0" fontId="3" fillId="0" borderId="10" xfId="0" applyFont="1" applyBorder="1" applyAlignment="1">
      <alignment horizontal="right" wrapText="1"/>
    </xf>
    <xf numFmtId="0" fontId="8" fillId="0" borderId="10" xfId="0" applyFont="1" applyBorder="1" applyAlignment="1">
      <alignment horizontal="right" wrapText="1"/>
    </xf>
    <xf numFmtId="0" fontId="0" fillId="0" borderId="37" xfId="0" applyBorder="1" applyAlignment="1">
      <alignment horizontal="center" vertical="top" wrapText="1"/>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14" xfId="0" applyBorder="1" applyAlignment="1">
      <alignment horizontal="center" vertical="top" wrapText="1"/>
    </xf>
    <xf numFmtId="0" fontId="8" fillId="0" borderId="12" xfId="0" applyFont="1" applyBorder="1" applyAlignment="1">
      <alignment horizontal="left" wrapText="1"/>
    </xf>
    <xf numFmtId="0" fontId="8" fillId="0" borderId="14" xfId="0" applyFont="1" applyBorder="1" applyAlignment="1">
      <alignment horizontal="left" wrapText="1"/>
    </xf>
    <xf numFmtId="0" fontId="8" fillId="0" borderId="13" xfId="0" applyFont="1" applyBorder="1" applyAlignment="1">
      <alignment horizontal="left" wrapText="1"/>
    </xf>
    <xf numFmtId="0" fontId="8" fillId="0" borderId="29" xfId="0" applyFont="1" applyBorder="1" applyAlignment="1">
      <alignment horizontal="center" vertical="top" wrapText="1"/>
    </xf>
    <xf numFmtId="0" fontId="0" fillId="0" borderId="40" xfId="0" applyBorder="1" applyAlignment="1">
      <alignment horizontal="center" vertical="top" wrapText="1"/>
    </xf>
    <xf numFmtId="0" fontId="0" fillId="0" borderId="30" xfId="0" applyBorder="1" applyAlignment="1">
      <alignment horizontal="center" vertical="top" wrapText="1"/>
    </xf>
    <xf numFmtId="0" fontId="0" fillId="0" borderId="24" xfId="0" applyBorder="1" applyAlignment="1">
      <alignment horizontal="center" vertical="top"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7.xml"/><Relationship Id="rId68" Type="http://schemas.openxmlformats.org/officeDocument/2006/relationships/externalLink" Target="externalLinks/externalLink12.xml"/><Relationship Id="rId76" Type="http://schemas.openxmlformats.org/officeDocument/2006/relationships/externalLink" Target="externalLinks/externalLink20.xml"/><Relationship Id="rId84" Type="http://schemas.openxmlformats.org/officeDocument/2006/relationships/externalLink" Target="externalLinks/externalLink28.xml"/><Relationship Id="rId89"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2.xml"/><Relationship Id="rId66" Type="http://schemas.openxmlformats.org/officeDocument/2006/relationships/externalLink" Target="externalLinks/externalLink10.xml"/><Relationship Id="rId74" Type="http://schemas.openxmlformats.org/officeDocument/2006/relationships/externalLink" Target="externalLinks/externalLink18.xml"/><Relationship Id="rId79" Type="http://schemas.openxmlformats.org/officeDocument/2006/relationships/externalLink" Target="externalLinks/externalLink23.xml"/><Relationship Id="rId87"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5.xml"/><Relationship Id="rId82" Type="http://schemas.openxmlformats.org/officeDocument/2006/relationships/externalLink" Target="externalLinks/externalLink26.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8.xml"/><Relationship Id="rId69" Type="http://schemas.openxmlformats.org/officeDocument/2006/relationships/externalLink" Target="externalLinks/externalLink13.xml"/><Relationship Id="rId77" Type="http://schemas.openxmlformats.org/officeDocument/2006/relationships/externalLink" Target="externalLinks/externalLink2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6.xml"/><Relationship Id="rId80" Type="http://schemas.openxmlformats.org/officeDocument/2006/relationships/externalLink" Target="externalLinks/externalLink24.xml"/><Relationship Id="rId85" Type="http://schemas.openxmlformats.org/officeDocument/2006/relationships/externalLink" Target="externalLinks/externalLink2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3.xml"/><Relationship Id="rId67" Type="http://schemas.openxmlformats.org/officeDocument/2006/relationships/externalLink" Target="externalLinks/externalLink1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6.xml"/><Relationship Id="rId70" Type="http://schemas.openxmlformats.org/officeDocument/2006/relationships/externalLink" Target="externalLinks/externalLink14.xml"/><Relationship Id="rId75" Type="http://schemas.openxmlformats.org/officeDocument/2006/relationships/externalLink" Target="externalLinks/externalLink19.xml"/><Relationship Id="rId83" Type="http://schemas.openxmlformats.org/officeDocument/2006/relationships/externalLink" Target="externalLinks/externalLink27.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4.xml"/><Relationship Id="rId65" Type="http://schemas.openxmlformats.org/officeDocument/2006/relationships/externalLink" Target="externalLinks/externalLink9.xml"/><Relationship Id="rId73" Type="http://schemas.openxmlformats.org/officeDocument/2006/relationships/externalLink" Target="externalLinks/externalLink17.xml"/><Relationship Id="rId78" Type="http://schemas.openxmlformats.org/officeDocument/2006/relationships/externalLink" Target="externalLinks/externalLink22.xml"/><Relationship Id="rId81" Type="http://schemas.openxmlformats.org/officeDocument/2006/relationships/externalLink" Target="externalLinks/externalLink25.xml"/><Relationship Id="rId86"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58;&#1072;&#1088;&#1080;&#1092;%202025\&#1058;&#1072;&#1088;&#1080;&#1092;%20&#1089;%2001.01.2025\&#1058;&#1040;&#1056;&#1048;&#1060;%20&#1080;%20&#1040;&#1050;&#1058;&#1099;%20&#1087;&#1086;%20&#1059;&#1057;&#1051;&#1059;&#1043;&#1040;&#1052;%20&#1089;%2001.07.25%20&#1087;&#1086;%2030.06.26%20&#1089;%20&#1053;&#1044;&#1057;%20&#1043;&#1088;&#1091;&#1085;&#1080;&#1085;&#1072;%20&#1076;.11%20(&#1076;&#1088;&#1091;&#1075;&#1086;&#1081;%20&#1090;&#1072;&#1088;&#1080;&#1092;).xls" TargetMode="External"/><Relationship Id="rId1" Type="http://schemas.openxmlformats.org/officeDocument/2006/relationships/externalLinkPath" Target="/$&#1052;&#1077;&#1090;&#1083;&#1080;&#1085;&#1072;&#1045;&#1053;/&#1069;&#1050;&#1054;&#1053;&#1054;&#1052;&#1048;&#1057;&#1058;/&#1054;&#1057;&#1053;&#1054;&#1042;&#1053;&#1067;&#1045;%20&#1060;&#1040;&#1049;&#1051;&#1067;/&#1058;&#1072;&#1088;&#1080;&#1092;%202025/&#1058;&#1072;&#1088;&#1080;&#1092;%20&#1089;%2001.01.2025/&#1058;&#1040;&#1056;&#1048;&#1060;%20&#1080;%20&#1040;&#1050;&#1058;&#1099;%20&#1087;&#1086;%20&#1059;&#1057;&#1051;&#1059;&#1043;&#1040;&#1052;%20&#1089;%2001.07.25%20&#1087;&#1086;%2030.06.26%20&#1089;%20&#1053;&#1044;&#1057;%20&#1043;&#1088;&#1091;&#1085;&#1080;&#1085;&#1072;%20&#1076;.11%20(&#1076;&#1088;&#1091;&#1075;&#1086;&#1081;%20&#1090;&#1072;&#1088;&#1080;&#1092;).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43;&#1088;&#1091;&#1085;&#1080;&#1085;&#1072;%20&#1076;.10.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43;&#1088;&#1091;&#1085;&#1080;&#1085;&#1072;%20&#1076;.10.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43;&#1088;&#1091;&#1085;&#1080;&#1085;&#1072;%20&#1076;.11.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43;&#1088;&#1091;&#1085;&#1080;&#1085;&#1072;%20&#1076;.11.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43;&#1088;&#1091;&#1085;&#1080;&#1085;&#1072;%20&#1076;.12.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43;&#1088;&#1091;&#1085;&#1080;&#1085;&#1072;%20&#1076;.12.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43;&#1088;&#1091;&#1085;&#1080;&#1085;&#1072;%20&#1076;.15.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43;&#1088;&#1091;&#1085;&#1080;&#1085;&#1072;%20&#1076;.15.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55;&#1086;&#1085;&#1086;&#1084;&#1072;&#1088;&#1077;&#1074;&#1072;%20&#1076;.1.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55;&#1086;&#1085;&#1086;&#1084;&#1072;&#1088;&#1077;&#1074;&#1072;%20&#1076;.1.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55;&#1086;&#1085;&#1086;&#1084;&#1072;&#1088;&#1077;&#1074;&#1072;%20&#1076;.3.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55;&#1086;&#1085;&#1086;&#1084;&#1072;&#1088;&#1077;&#1074;&#1072;%20&#1076;.3.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55;&#1086;&#1085;&#1086;&#1084;&#1072;&#1088;&#1077;&#1074;&#1072;%20&#1076;.4.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55;&#1086;&#1085;&#1086;&#1084;&#1072;&#1088;&#1077;&#1074;&#1072;%20&#1076;.4.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55;&#1086;&#1085;&#1086;&#1084;&#1072;&#1088;&#1077;&#1074;&#1072;%20&#1076;.6.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55;&#1086;&#1085;&#1086;&#1084;&#1072;&#1088;&#1077;&#1074;&#1072;%20&#1076;.6.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55;&#1086;&#1085;&#1086;&#1084;&#1072;&#1088;&#1077;&#1074;&#1072;%20&#1076;.7.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55;&#1086;&#1085;&#1086;&#1084;&#1072;&#1088;&#1077;&#1074;&#1072;%20&#1076;.7.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55;&#1086;&#1085;&#1086;&#1084;&#1072;&#1088;&#1077;&#1074;&#1072;%20&#1076;.8.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55;&#1086;&#1085;&#1086;&#1084;&#1072;&#1088;&#1077;&#1074;&#1072;%20&#1076;.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58;&#1040;&#1056;&#1048;&#1060;%20&#1080;%20&#1040;&#1050;&#1058;&#1099;%20&#1087;&#1086;%20&#1059;&#1057;&#1051;&#1059;&#1043;&#1040;&#1052;%20&#1089;%2001.07.25%20&#1087;&#1086;%2030.06.26%20&#1089;%20&#1053;&#1044;&#1057;%20&#1043;&#1088;&#1091;&#1085;&#1080;&#1085;&#1072;%20&#1076;.11%20(&#1076;&#1088;&#1091;&#1075;&#1086;&#1081;%20&#1090;&#1072;&#1088;&#1080;&#1092;).xls"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58;&#1040;&#1056;&#1048;&#1060;%20&#1080;%20&#1040;&#1050;&#1058;&#1099;%20&#1087;&#1086;%20&#1059;&#1057;&#1051;&#1059;&#1043;&#1040;&#1052;%20&#1089;%2001.07.25%20&#1087;&#1086;%2030.06.26%20&#1089;%20&#1053;&#1044;&#1057;%20&#1043;&#1088;&#1091;&#1085;&#1080;&#1085;&#1072;%20&#1076;.11%20(&#1076;&#1088;&#1091;&#1075;&#1086;&#1081;%20&#1090;&#1072;&#1088;&#1080;&#1092;).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87;&#1088;.&#1044;&#1079;&#1077;&#1088;&#1078;&#1080;&#1085;&#1089;&#1082;&#1086;&#1075;&#1086;%20&#1076;.22.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87;&#1088;.&#1044;&#1079;&#1077;&#1088;&#1078;&#1080;&#1085;&#1089;&#1082;&#1086;&#1075;&#1086;%20&#1076;.22.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87;&#1088;.&#1044;&#1079;&#1077;&#1088;&#1078;&#1080;&#1085;&#1089;&#1082;&#1086;&#1075;&#1086;%20&#1076;.26.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87;&#1088;.&#1044;&#1079;&#1077;&#1088;&#1078;&#1080;&#1085;&#1089;&#1082;&#1086;&#1075;&#1086;%20&#1076;.26.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87;&#1088;.&#1044;&#1079;&#1077;&#1088;&#1078;&#1080;&#1085;&#1089;&#1082;&#1086;&#1075;&#1086;%20&#1076;.62.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87;&#1088;.&#1044;&#1079;&#1077;&#1088;&#1078;&#1080;&#1085;&#1089;&#1082;&#1086;&#1075;&#1086;%20&#1076;.62.xlsx"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87;&#1088;.&#1044;&#1079;&#1077;&#1088;&#1078;&#1080;&#1085;&#1089;&#1082;&#1086;&#1075;&#1086;%20&#1076;.65.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87;&#1088;.&#1044;&#1079;&#1077;&#1088;&#1078;&#1080;&#1085;&#1089;&#1082;&#1086;&#1075;&#1086;%20&#1076;.65.xlsx"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55;&#1088;&#1080;&#1074;&#1086;&#1082;&#1079;&#1072;&#1083;&#1100;&#1085;&#1072;&#1103;%20&#1076;.1.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55;&#1088;&#1080;&#1074;&#1086;&#1082;&#1079;&#1072;&#1083;&#1100;&#1085;&#1072;&#1103;%20&#1076;.1.xlsx"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55;&#1088;&#1080;&#1074;&#1086;&#1082;&#1079;&#1072;&#1083;&#1100;&#1085;&#1072;&#1103;%20&#1076;.2.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55;&#1088;&#1080;&#1074;&#1086;&#1082;&#1079;&#1072;&#1083;&#1100;&#1085;&#1072;&#1103;%20&#1076;.2.xlsx"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55;&#1091;&#1096;&#1082;&#1080;&#1085;&#1072;%20&#1076;.1&#1072;.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55;&#1091;&#1096;&#1082;&#1080;&#1085;&#1072;%20&#1076;.1&#1072;.xlsx"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55;&#1091;&#1096;&#1082;&#1080;&#1085;&#1072;%20&#1076;.5.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55;&#1091;&#1096;&#1082;&#1080;&#1085;&#1072;%20&#1076;.5.xlsx" TargetMode="External"/></Relationships>
</file>

<file path=xl/externalLinks/_rels/externalLink28.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55;&#1091;&#1096;&#1082;&#1080;&#1085;&#1072;%20&#1076;.6.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55;&#1091;&#1096;&#1082;&#1080;&#1085;&#1072;%20&#1076;.6.xlsx" TargetMode="External"/></Relationships>
</file>

<file path=xl/externalLinks/_rels/externalLink29.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55;&#1091;&#1096;&#1082;&#1080;&#1085;&#1072;%20&#1076;.8.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55;&#1091;&#1096;&#1082;&#1080;&#1085;&#1072;%20&#1076;.8.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43;&#1088;&#1091;&#1085;&#1080;&#1085;&#1072;%20&#1076;.2.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43;&#1088;&#1091;&#1085;&#1080;&#1085;&#1072;%20&#1076;.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43;&#1088;&#1091;&#1085;&#1080;&#1085;&#1072;%20&#1076;.3.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43;&#1088;&#1091;&#1085;&#1080;&#1085;&#1072;%20&#1076;.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43;&#1088;&#1091;&#1085;&#1080;&#1085;&#1072;%20&#1076;.4.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43;&#1088;&#1091;&#1085;&#1080;&#1085;&#1072;%20&#1076;.4.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43;&#1088;&#1091;&#1085;&#1080;&#1085;&#1072;%20&#1076;.5.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43;&#1088;&#1091;&#1085;&#1080;&#1085;&#1072;%20&#1076;.5.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43;&#1088;&#1091;&#1085;&#1080;&#1085;&#1072;%20&#1076;.6.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43;&#1088;&#1091;&#1085;&#1080;&#1085;&#1072;%20&#1076;.6.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43;&#1088;&#1091;&#1085;&#1080;&#1085;&#1072;%20&#1076;.7.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43;&#1088;&#1091;&#1085;&#1080;&#1085;&#1072;%20&#1076;.7.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Z:\$&#1052;&#1077;&#1090;&#1083;&#1080;&#1085;&#1072;&#1045;&#1053;\&#1069;&#1050;&#1054;&#1053;&#1054;&#1052;&#1048;&#1057;&#1058;\&#1054;&#1057;&#1053;&#1054;&#1042;&#1053;&#1067;&#1045;%20&#1060;&#1040;&#1049;&#1051;&#1067;\&#1060;&#1072;&#1082;&#1090;%202025\&#1054;&#1090;&#1095;&#1077;&#1090;&#1099;%20&#1087;&#1086;%20&#1091;&#1087;&#1088;&#1072;&#1074;&#1083;&#1077;&#1085;&#1080;&#1102;\&#1043;&#1088;&#1091;&#1085;&#1080;&#1085;&#1072;%20&#1076;.9.xlsx" TargetMode="External"/><Relationship Id="rId1" Type="http://schemas.openxmlformats.org/officeDocument/2006/relationships/externalLinkPath" Target="/$&#1052;&#1077;&#1090;&#1083;&#1080;&#1085;&#1072;&#1045;&#1053;/&#1069;&#1050;&#1054;&#1053;&#1054;&#1052;&#1048;&#1057;&#1058;/&#1054;&#1057;&#1053;&#1054;&#1042;&#1053;&#1067;&#1045;%20&#1060;&#1040;&#1049;&#1051;&#1067;/&#1060;&#1072;&#1082;&#1090;%202025/&#1054;&#1090;&#1095;&#1077;&#1090;&#1099;%20&#1087;&#1086;%20&#1091;&#1087;&#1088;&#1072;&#1074;&#1083;&#1077;&#1085;&#1080;&#1102;/&#1043;&#1088;&#1091;&#1085;&#1080;&#1085;&#1072;%20&#107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Оригинал Тариф с 01.07.24"/>
      <sheetName val="Тарифы Земского с 01.07.2025"/>
      <sheetName val="Оригинал Тариф с 01.07.25"/>
      <sheetName val="упр.жил.фондом Первый"/>
      <sheetName val="содерж.строит.констр Первый"/>
      <sheetName val="стр.констр 10.2025"/>
      <sheetName val="стр.констр 11.2025"/>
      <sheetName val="стр.констр 12.2025"/>
      <sheetName val="уборк.прид.террит.Первый"/>
      <sheetName val="уборк.прид.террит БЛК"/>
      <sheetName val="уб.лестн.кл Первый"/>
      <sheetName val="уб.лестн.кл БЛК"/>
      <sheetName val="Лист5"/>
      <sheetName val="уб.лестн.кл Проспект"/>
      <sheetName val="уб.мусоропроводов Первый"/>
      <sheetName val="Уб.мусоропрводов Проспект"/>
      <sheetName val="ТО электроснабжения Первый"/>
      <sheetName val="Проспект и Первый (узлы учета)"/>
      <sheetName val="ТО Отопление общий"/>
      <sheetName val="ТО отопления Первый"/>
      <sheetName val="ВДС отопление комм.уз.учета "/>
      <sheetName val="ТО ГВС Первый"/>
      <sheetName val="ТО ХВС Первый"/>
      <sheetName val="ТО канализации Первый"/>
      <sheetName val="тек.ремонт с 01.07.2025 год"/>
      <sheetName val="Аварийное обслуживание"/>
      <sheetName val="уб.лифтов Проспект"/>
      <sheetName val="Лифт Сервис"/>
      <sheetName val="Содержание лифтов"/>
      <sheetName val="тек.рем по НП на 1-ое пол.2022"/>
      <sheetName val="Дез.работы в период пандем с ТР"/>
      <sheetName val="Загазованность"/>
      <sheetName val="общ.домовые пункты учета Кузнец"/>
      <sheetName val="Общ.дом пункты учета Кузнец 2"/>
      <sheetName val="Калькуляция Прив.1 "/>
      <sheetName val="Калькуляция Прив.2"/>
      <sheetName val="Калькуляция Пушк.40"/>
      <sheetName val="Ст-ть работ Пуш.16"/>
      <sheetName val="Ст-ть работ Пуш.18"/>
      <sheetName val="Калькуляция на зп"/>
      <sheetName val="Пуш.40 домофон"/>
      <sheetName val="Лист1"/>
      <sheetName val="Проспект и Прибрежье (узлы учет"/>
      <sheetName val="Проспект и Прибрежье с 01.07.24"/>
      <sheetName val="Проспект и Прибрежье с 01.07.25"/>
      <sheetName val="Проспект и Второй (узлы учета)"/>
      <sheetName val="ТСЖ Пономарева д.2"/>
      <sheetName val="ТСЖ Пономарева-2 (1) "/>
      <sheetName val="анализ по обходам уб.л.кл"/>
      <sheetName val="анализ Патриот"/>
      <sheetName val="2"/>
      <sheetName val="Вент.каналы с 01.07.2023"/>
    </sheetNames>
    <sheetDataSet>
      <sheetData sheetId="0"/>
      <sheetData sheetId="1"/>
      <sheetData sheetId="2">
        <row r="5">
          <cell r="D5">
            <v>253.51</v>
          </cell>
          <cell r="BK5">
            <v>15088.915199999999</v>
          </cell>
        </row>
        <row r="6">
          <cell r="D6">
            <v>287.64999999999998</v>
          </cell>
          <cell r="BK6">
            <v>17120.928</v>
          </cell>
        </row>
        <row r="7">
          <cell r="D7">
            <v>289.3</v>
          </cell>
          <cell r="BK7">
            <v>17219.135999999999</v>
          </cell>
        </row>
        <row r="8">
          <cell r="D8">
            <v>12438.2</v>
          </cell>
          <cell r="BK8">
            <v>755993.79600000009</v>
          </cell>
        </row>
        <row r="9">
          <cell r="D9">
            <v>5024.3999999999996</v>
          </cell>
          <cell r="BK9">
            <v>299052.28799999994</v>
          </cell>
        </row>
        <row r="10">
          <cell r="D10">
            <v>12389.1</v>
          </cell>
          <cell r="BK10">
            <v>753009.49800000002</v>
          </cell>
        </row>
        <row r="11">
          <cell r="D11">
            <v>3497.54</v>
          </cell>
          <cell r="BK11">
            <v>208173.5808</v>
          </cell>
        </row>
        <row r="12">
          <cell r="D12">
            <v>3097.9</v>
          </cell>
          <cell r="BK12">
            <v>184387.008</v>
          </cell>
        </row>
        <row r="13">
          <cell r="D13">
            <v>2141</v>
          </cell>
          <cell r="BK13">
            <v>127432.31999999999</v>
          </cell>
        </row>
        <row r="14">
          <cell r="D14">
            <v>4447.8500000000004</v>
          </cell>
          <cell r="BK14">
            <v>264736.03200000001</v>
          </cell>
        </row>
        <row r="15">
          <cell r="D15">
            <v>4103.2</v>
          </cell>
          <cell r="BK15">
            <v>249392.49599999998</v>
          </cell>
        </row>
        <row r="16">
          <cell r="D16">
            <v>6268.2</v>
          </cell>
          <cell r="BK16">
            <v>370074.52799999999</v>
          </cell>
        </row>
        <row r="17">
          <cell r="D17">
            <v>3119.68</v>
          </cell>
          <cell r="BK17">
            <v>185683.35359999997</v>
          </cell>
        </row>
        <row r="18">
          <cell r="D18">
            <v>4417.2</v>
          </cell>
          <cell r="BK18">
            <v>268477.41599999997</v>
          </cell>
        </row>
        <row r="19">
          <cell r="D19">
            <v>9290.77</v>
          </cell>
          <cell r="BK19">
            <v>564693.00060000003</v>
          </cell>
        </row>
        <row r="20">
          <cell r="D20">
            <v>4604.6000000000004</v>
          </cell>
          <cell r="BK20">
            <v>279867.58799999999</v>
          </cell>
        </row>
        <row r="21">
          <cell r="D21">
            <v>10343.4</v>
          </cell>
          <cell r="BK21">
            <v>628671.85199999996</v>
          </cell>
        </row>
        <row r="22">
          <cell r="D22">
            <v>3707.2</v>
          </cell>
          <cell r="BK22">
            <v>225323.61599999998</v>
          </cell>
        </row>
        <row r="23">
          <cell r="D23">
            <v>12183.8</v>
          </cell>
          <cell r="BK23">
            <v>740531.36399999994</v>
          </cell>
        </row>
        <row r="24">
          <cell r="D24">
            <v>9323.91</v>
          </cell>
          <cell r="BK24">
            <v>566707.24979999999</v>
          </cell>
        </row>
        <row r="25">
          <cell r="D25">
            <v>3555.38</v>
          </cell>
          <cell r="BK25">
            <v>211616.2176</v>
          </cell>
        </row>
        <row r="26">
          <cell r="D26">
            <v>2716</v>
          </cell>
          <cell r="BK26">
            <v>161656.32000000001</v>
          </cell>
        </row>
        <row r="27">
          <cell r="D27">
            <v>3929.8</v>
          </cell>
          <cell r="BK27">
            <v>233901.69600000003</v>
          </cell>
        </row>
        <row r="28">
          <cell r="D28">
            <v>3546.4</v>
          </cell>
          <cell r="BK28">
            <v>211081.728</v>
          </cell>
        </row>
        <row r="29">
          <cell r="D29">
            <v>1477.8</v>
          </cell>
          <cell r="BK29">
            <v>89820.684000000008</v>
          </cell>
        </row>
        <row r="30">
          <cell r="D30">
            <v>3015.41</v>
          </cell>
          <cell r="BK30">
            <v>183276.61979999999</v>
          </cell>
        </row>
        <row r="31">
          <cell r="D31">
            <v>3059.4</v>
          </cell>
          <cell r="BK31">
            <v>182095.48799999998</v>
          </cell>
        </row>
        <row r="32">
          <cell r="D32">
            <v>3076.4</v>
          </cell>
          <cell r="BK32">
            <v>183107.32800000001</v>
          </cell>
        </row>
        <row r="33">
          <cell r="D33">
            <v>2718.9</v>
          </cell>
          <cell r="BK33">
            <v>161828.92800000001</v>
          </cell>
        </row>
        <row r="34">
          <cell r="D34">
            <v>3038.5</v>
          </cell>
          <cell r="BK34">
            <v>180851.52000000002</v>
          </cell>
        </row>
        <row r="35">
          <cell r="D35">
            <v>2707.4</v>
          </cell>
          <cell r="BK35">
            <v>161144.448</v>
          </cell>
        </row>
        <row r="36">
          <cell r="D36">
            <v>3555.1</v>
          </cell>
          <cell r="BK36">
            <v>211599.55200000003</v>
          </cell>
        </row>
        <row r="37">
          <cell r="D37">
            <v>2934.2</v>
          </cell>
          <cell r="BK37">
            <v>174643.58399999997</v>
          </cell>
        </row>
        <row r="38">
          <cell r="D38">
            <v>3872.7</v>
          </cell>
          <cell r="BK38">
            <v>230503.10399999999</v>
          </cell>
        </row>
        <row r="39">
          <cell r="D39">
            <v>3188.6</v>
          </cell>
          <cell r="BK39">
            <v>181941.516</v>
          </cell>
        </row>
        <row r="40">
          <cell r="D40">
            <v>3927.55</v>
          </cell>
          <cell r="BK40">
            <v>233767.77600000001</v>
          </cell>
        </row>
        <row r="41">
          <cell r="D41">
            <v>3268</v>
          </cell>
          <cell r="BK41">
            <v>186472.08</v>
          </cell>
        </row>
        <row r="42">
          <cell r="D42">
            <v>3015.28</v>
          </cell>
          <cell r="BK42">
            <v>179469.4656</v>
          </cell>
        </row>
        <row r="43">
          <cell r="D43">
            <v>7526.7</v>
          </cell>
          <cell r="BK43">
            <v>457472.826</v>
          </cell>
        </row>
        <row r="44">
          <cell r="D44">
            <v>12334.2</v>
          </cell>
          <cell r="BK44">
            <v>749672.67599999998</v>
          </cell>
        </row>
        <row r="45">
          <cell r="D45">
            <v>3090.9</v>
          </cell>
          <cell r="BK45">
            <v>183970.36800000002</v>
          </cell>
        </row>
        <row r="46">
          <cell r="D46">
            <v>7551.4</v>
          </cell>
          <cell r="BK46">
            <v>458974.09199999995</v>
          </cell>
        </row>
        <row r="47">
          <cell r="D47">
            <v>3873.3</v>
          </cell>
          <cell r="BK47">
            <v>230538.81599999999</v>
          </cell>
        </row>
        <row r="48">
          <cell r="D48">
            <v>3059.8</v>
          </cell>
          <cell r="BK48">
            <v>182119.29600000003</v>
          </cell>
        </row>
        <row r="49">
          <cell r="D49">
            <v>4036.1</v>
          </cell>
          <cell r="AU49">
            <v>1.64</v>
          </cell>
          <cell r="AW49">
            <v>1.74</v>
          </cell>
          <cell r="BK49">
            <v>240228.67199999996</v>
          </cell>
        </row>
        <row r="50">
          <cell r="D50">
            <v>10537.5</v>
          </cell>
          <cell r="BK50">
            <v>640469.25</v>
          </cell>
        </row>
        <row r="51">
          <cell r="D51">
            <v>10589.59</v>
          </cell>
          <cell r="BK51">
            <v>643635.28020000004</v>
          </cell>
        </row>
        <row r="52">
          <cell r="D52">
            <v>3419</v>
          </cell>
          <cell r="BK52">
            <v>203498.88</v>
          </cell>
        </row>
        <row r="53">
          <cell r="D53">
            <v>5744.6</v>
          </cell>
          <cell r="BK53">
            <v>341918.592</v>
          </cell>
        </row>
        <row r="54">
          <cell r="D54">
            <v>3062</v>
          </cell>
          <cell r="BK54">
            <v>182250.23999999999</v>
          </cell>
        </row>
        <row r="55">
          <cell r="D55">
            <v>3061.2</v>
          </cell>
          <cell r="BK55">
            <v>182202.62400000001</v>
          </cell>
        </row>
        <row r="56">
          <cell r="D56">
            <v>5653</v>
          </cell>
          <cell r="BK56">
            <v>336466.56</v>
          </cell>
        </row>
        <row r="57">
          <cell r="D57">
            <v>3856.1</v>
          </cell>
          <cell r="BK57">
            <v>229515.07199999999</v>
          </cell>
        </row>
        <row r="58">
          <cell r="D58">
            <v>8905.6</v>
          </cell>
          <cell r="BK58">
            <v>530061.31200000003</v>
          </cell>
        </row>
        <row r="59">
          <cell r="D59">
            <v>12242.29</v>
          </cell>
          <cell r="BK59">
            <v>744086.38620000007</v>
          </cell>
        </row>
        <row r="60">
          <cell r="D60">
            <v>3314.9</v>
          </cell>
          <cell r="BK60">
            <v>197302.848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Грунина 10"/>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4103.2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Грунина 11"/>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6268.2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Грунина 12"/>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3119.68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Грунина 15"/>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4417.2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Пономарева 1"/>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9290.77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Пономарева 3"/>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4604.6000000000004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Пономарева 4"/>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10343.4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Пономарева 6"/>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3707.2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Пономарева 7"/>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12183.8</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Пономарева 8"/>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9323.91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Оригинал Тариф с 01.07.24"/>
      <sheetName val="Тарифы Земского с 01.07.2025"/>
      <sheetName val="Оригинал Тариф с 01.07.25"/>
      <sheetName val="упр.жил.фондом Первый"/>
      <sheetName val="содерж.строит.констр Первый"/>
      <sheetName val="уборк.прид.террит.Первый"/>
      <sheetName val="уборк.прид.террит БЛК"/>
      <sheetName val="уб.лестн.кл Первый"/>
      <sheetName val="уб.лестн.кл БЛК"/>
      <sheetName val="Лист5"/>
      <sheetName val="уб.лестн.кл Проспект"/>
      <sheetName val="уб.мусоропроводов Первый"/>
      <sheetName val="Уб.мусоропрводов Проспект"/>
      <sheetName val="ТО электроснабжения Первый"/>
      <sheetName val="Проспект и Первый (узлы учета)"/>
      <sheetName val="ТО Отопление общий"/>
      <sheetName val="ТО отопления Первый"/>
      <sheetName val="ВДС отопление комм.уз.учета "/>
      <sheetName val="ТО ГВС Первый"/>
      <sheetName val="ТО ХВС Первый"/>
      <sheetName val="ТО канализации Первый"/>
      <sheetName val="тек.ремонт с 01.07.2025 год"/>
      <sheetName val="Аварийное обслуживание"/>
      <sheetName val="уб.лифтов Проспект"/>
      <sheetName val="Лифт Сервис"/>
      <sheetName val="Содержание лифтов"/>
      <sheetName val="тек.рем по НП на 1-ое пол.2022"/>
      <sheetName val="Дез.работы в период пандем с ТР"/>
      <sheetName val="Загазованность"/>
      <sheetName val="общ.домовые пункты учета Кузнец"/>
      <sheetName val="Общ.дом пункты учета Кузнец 2"/>
      <sheetName val="Калькуляция Прив.1 "/>
      <sheetName val="Калькуляция Прив.2"/>
      <sheetName val="Калькуляция Пушк.40"/>
      <sheetName val="Ст-ть работ Пуш.16"/>
      <sheetName val="Ст-ть работ Пуш.18"/>
      <sheetName val="Калькуляция на зп"/>
      <sheetName val="Пуш.40 домофон"/>
      <sheetName val="Лист1"/>
      <sheetName val="Проспект и Прибрежье (узлы учет"/>
      <sheetName val="Проспект и Прибрежье с 01.07.24"/>
      <sheetName val="Проспект и Прибрежье с 01.07.25"/>
      <sheetName val="Проспект и Второй (узлы учета)"/>
      <sheetName val="ТСЖ Пономарева д.2"/>
      <sheetName val="ТСЖ Пономарева-2 (1) "/>
      <sheetName val="анализ по обходам уб.л.кл"/>
      <sheetName val="анализ Патриот"/>
      <sheetName val="2"/>
      <sheetName val="Вент.каналы с 01.07.2023"/>
    </sheetNames>
    <sheetDataSet>
      <sheetData sheetId="0"/>
      <sheetData sheetId="1"/>
      <sheetData sheetId="2">
        <row r="5">
          <cell r="H5">
            <v>0.48</v>
          </cell>
          <cell r="J5">
            <v>0.5</v>
          </cell>
          <cell r="N5">
            <v>2.79</v>
          </cell>
          <cell r="P5">
            <v>2.95</v>
          </cell>
          <cell r="Q5">
            <v>2.69</v>
          </cell>
          <cell r="S5">
            <v>2.85</v>
          </cell>
          <cell r="W5">
            <v>0.72</v>
          </cell>
          <cell r="Y5">
            <v>0.76</v>
          </cell>
          <cell r="AC5">
            <v>0.48</v>
          </cell>
          <cell r="AE5">
            <v>0.51</v>
          </cell>
          <cell r="AF5">
            <v>1.5</v>
          </cell>
          <cell r="AH5">
            <v>1.59</v>
          </cell>
          <cell r="AI5">
            <v>1.57</v>
          </cell>
          <cell r="AK5">
            <v>1.66</v>
          </cell>
          <cell r="AO5">
            <v>0.37</v>
          </cell>
          <cell r="AQ5">
            <v>0.39</v>
          </cell>
          <cell r="AR5">
            <v>0.13</v>
          </cell>
          <cell r="AT5">
            <v>0.14000000000000001</v>
          </cell>
          <cell r="AX5">
            <v>1.48</v>
          </cell>
          <cell r="AZ5">
            <v>1.57</v>
          </cell>
        </row>
        <row r="6">
          <cell r="H6">
            <v>0.48</v>
          </cell>
          <cell r="J6">
            <v>0.5</v>
          </cell>
          <cell r="N6">
            <v>2.79</v>
          </cell>
          <cell r="P6">
            <v>2.95</v>
          </cell>
          <cell r="Q6">
            <v>2.69</v>
          </cell>
          <cell r="S6">
            <v>2.85</v>
          </cell>
          <cell r="W6">
            <v>0.72</v>
          </cell>
          <cell r="Y6">
            <v>0.76</v>
          </cell>
          <cell r="AC6">
            <v>0.48</v>
          </cell>
          <cell r="AE6">
            <v>0.51</v>
          </cell>
          <cell r="AF6">
            <v>1.4</v>
          </cell>
          <cell r="AH6">
            <v>1.48</v>
          </cell>
          <cell r="AI6">
            <v>1.57</v>
          </cell>
          <cell r="AK6">
            <v>1.66</v>
          </cell>
          <cell r="AO6">
            <v>0.37</v>
          </cell>
          <cell r="AQ6">
            <v>0.39</v>
          </cell>
          <cell r="AR6">
            <v>0.13</v>
          </cell>
          <cell r="AT6">
            <v>0.14000000000000001</v>
          </cell>
          <cell r="AX6">
            <v>1.48</v>
          </cell>
          <cell r="AZ6">
            <v>1.57</v>
          </cell>
        </row>
        <row r="7">
          <cell r="H7">
            <v>0.48</v>
          </cell>
          <cell r="J7">
            <v>0.5</v>
          </cell>
          <cell r="N7">
            <v>2.79</v>
          </cell>
          <cell r="P7">
            <v>2.95</v>
          </cell>
          <cell r="Q7">
            <v>2.69</v>
          </cell>
          <cell r="S7">
            <v>2.85</v>
          </cell>
          <cell r="W7">
            <v>0.72</v>
          </cell>
          <cell r="Y7">
            <v>0.76</v>
          </cell>
          <cell r="AC7">
            <v>0.48</v>
          </cell>
          <cell r="AE7">
            <v>0.51</v>
          </cell>
          <cell r="AF7">
            <v>1.32</v>
          </cell>
          <cell r="AH7">
            <v>1.4</v>
          </cell>
          <cell r="AI7">
            <v>1.57</v>
          </cell>
          <cell r="AK7">
            <v>1.66</v>
          </cell>
          <cell r="AO7">
            <v>0.37</v>
          </cell>
          <cell r="AQ7">
            <v>0.39</v>
          </cell>
          <cell r="AR7">
            <v>0.13</v>
          </cell>
          <cell r="AT7">
            <v>0.14000000000000001</v>
          </cell>
          <cell r="AX7">
            <v>1.48</v>
          </cell>
          <cell r="AZ7">
            <v>1.57</v>
          </cell>
        </row>
        <row r="8">
          <cell r="H8">
            <v>2.0299999999999998</v>
          </cell>
          <cell r="J8">
            <v>2.15</v>
          </cell>
          <cell r="K8">
            <v>0.21</v>
          </cell>
          <cell r="M8">
            <v>0.22</v>
          </cell>
          <cell r="N8">
            <v>2.91</v>
          </cell>
          <cell r="P8">
            <v>3.08</v>
          </cell>
          <cell r="Q8">
            <v>2.81</v>
          </cell>
          <cell r="S8">
            <v>2.97</v>
          </cell>
          <cell r="T8">
            <v>0.9</v>
          </cell>
          <cell r="V8">
            <v>0.95</v>
          </cell>
          <cell r="W8">
            <v>1.17</v>
          </cell>
          <cell r="Y8">
            <v>1.24</v>
          </cell>
          <cell r="Z8">
            <v>5.4</v>
          </cell>
          <cell r="AB8">
            <v>5.71</v>
          </cell>
          <cell r="AC8">
            <v>0.48</v>
          </cell>
          <cell r="AE8">
            <v>0.51</v>
          </cell>
          <cell r="AF8">
            <v>0.4</v>
          </cell>
          <cell r="AH8">
            <v>0.42</v>
          </cell>
          <cell r="AI8">
            <v>1.71</v>
          </cell>
          <cell r="AK8">
            <v>1.81</v>
          </cell>
          <cell r="AL8">
            <v>0.55000000000000004</v>
          </cell>
          <cell r="AN8">
            <v>0.57999999999999996</v>
          </cell>
          <cell r="AO8">
            <v>0.41</v>
          </cell>
          <cell r="AQ8">
            <v>0.43</v>
          </cell>
          <cell r="AR8">
            <v>0.16</v>
          </cell>
          <cell r="AT8">
            <v>0.17</v>
          </cell>
          <cell r="AX8">
            <v>1.55</v>
          </cell>
          <cell r="AZ8">
            <v>1.64</v>
          </cell>
        </row>
        <row r="9">
          <cell r="H9">
            <v>1.39</v>
          </cell>
          <cell r="J9">
            <v>1.46</v>
          </cell>
          <cell r="K9">
            <v>0.18</v>
          </cell>
          <cell r="M9">
            <v>0.19</v>
          </cell>
          <cell r="N9">
            <v>2.81</v>
          </cell>
          <cell r="P9">
            <v>2.97</v>
          </cell>
          <cell r="Q9">
            <v>2.7</v>
          </cell>
          <cell r="S9">
            <v>2.86</v>
          </cell>
          <cell r="W9">
            <v>1.1800000000000002</v>
          </cell>
          <cell r="Y9">
            <v>1.25</v>
          </cell>
          <cell r="AC9">
            <v>0.48</v>
          </cell>
          <cell r="AE9">
            <v>0.51</v>
          </cell>
          <cell r="AI9">
            <v>1.86</v>
          </cell>
          <cell r="AK9">
            <v>1.97</v>
          </cell>
          <cell r="AL9">
            <v>0.51</v>
          </cell>
          <cell r="AN9">
            <v>0.54</v>
          </cell>
          <cell r="AO9">
            <v>0.37</v>
          </cell>
          <cell r="AQ9">
            <v>0.39</v>
          </cell>
          <cell r="AR9">
            <v>0.13</v>
          </cell>
          <cell r="AT9">
            <v>0.14000000000000001</v>
          </cell>
          <cell r="AX9">
            <v>1.48</v>
          </cell>
          <cell r="AZ9">
            <v>1.57</v>
          </cell>
        </row>
        <row r="10">
          <cell r="H10">
            <v>2.0299999999999998</v>
          </cell>
          <cell r="J10">
            <v>2.15</v>
          </cell>
          <cell r="K10">
            <v>0.21</v>
          </cell>
          <cell r="M10">
            <v>0.22</v>
          </cell>
          <cell r="N10">
            <v>2.91</v>
          </cell>
          <cell r="P10">
            <v>3.08</v>
          </cell>
          <cell r="Q10">
            <v>2.81</v>
          </cell>
          <cell r="S10">
            <v>2.97</v>
          </cell>
          <cell r="T10">
            <v>0.9</v>
          </cell>
          <cell r="V10">
            <v>0.95</v>
          </cell>
          <cell r="W10">
            <v>1.2</v>
          </cell>
          <cell r="Y10">
            <v>1.27</v>
          </cell>
          <cell r="Z10">
            <v>5.39</v>
          </cell>
          <cell r="AB10">
            <v>5.7</v>
          </cell>
          <cell r="AC10">
            <v>0.48</v>
          </cell>
          <cell r="AE10">
            <v>0.51</v>
          </cell>
          <cell r="AF10">
            <v>0.4</v>
          </cell>
          <cell r="AH10">
            <v>0.42</v>
          </cell>
          <cell r="AI10">
            <v>1.73</v>
          </cell>
          <cell r="AK10">
            <v>1.83</v>
          </cell>
          <cell r="AL10">
            <v>0.55000000000000004</v>
          </cell>
          <cell r="AN10">
            <v>0.57999999999999996</v>
          </cell>
          <cell r="AO10">
            <v>0.41</v>
          </cell>
          <cell r="AQ10">
            <v>0.43</v>
          </cell>
          <cell r="AR10">
            <v>0.16</v>
          </cell>
          <cell r="AT10">
            <v>0.17</v>
          </cell>
          <cell r="AX10">
            <v>1.55</v>
          </cell>
          <cell r="AZ10">
            <v>1.64</v>
          </cell>
        </row>
        <row r="11">
          <cell r="H11">
            <v>1.2</v>
          </cell>
          <cell r="J11">
            <v>1.26</v>
          </cell>
          <cell r="K11">
            <v>0.18</v>
          </cell>
          <cell r="M11">
            <v>0.19</v>
          </cell>
          <cell r="N11">
            <v>2.81</v>
          </cell>
          <cell r="P11">
            <v>2.97</v>
          </cell>
          <cell r="Q11">
            <v>2.7</v>
          </cell>
          <cell r="S11">
            <v>2.86</v>
          </cell>
          <cell r="W11">
            <v>1.08</v>
          </cell>
          <cell r="Y11">
            <v>1.1399999999999999</v>
          </cell>
          <cell r="AC11">
            <v>0.48</v>
          </cell>
          <cell r="AE11">
            <v>0.51</v>
          </cell>
          <cell r="AF11">
            <v>0.49</v>
          </cell>
          <cell r="AH11">
            <v>0.52</v>
          </cell>
          <cell r="AI11">
            <v>1.7</v>
          </cell>
          <cell r="AK11">
            <v>1.8</v>
          </cell>
          <cell r="AL11">
            <v>0.51</v>
          </cell>
          <cell r="AN11">
            <v>0.54</v>
          </cell>
          <cell r="AO11">
            <v>0.37</v>
          </cell>
          <cell r="AQ11">
            <v>0.39</v>
          </cell>
          <cell r="AR11">
            <v>0.13</v>
          </cell>
          <cell r="AT11">
            <v>0.14000000000000001</v>
          </cell>
          <cell r="AX11">
            <v>1.48</v>
          </cell>
          <cell r="AZ11">
            <v>1.57</v>
          </cell>
        </row>
        <row r="12">
          <cell r="H12">
            <v>1.2</v>
          </cell>
          <cell r="J12">
            <v>1.27</v>
          </cell>
          <cell r="K12">
            <v>0.18</v>
          </cell>
          <cell r="M12">
            <v>0.19</v>
          </cell>
          <cell r="N12">
            <v>2.81</v>
          </cell>
          <cell r="P12">
            <v>2.97</v>
          </cell>
          <cell r="Q12">
            <v>2.7</v>
          </cell>
          <cell r="S12">
            <v>2.86</v>
          </cell>
          <cell r="W12">
            <v>1.0900000000000001</v>
          </cell>
          <cell r="Y12">
            <v>1.1499999999999999</v>
          </cell>
          <cell r="AC12">
            <v>0.48</v>
          </cell>
          <cell r="AE12">
            <v>0.51</v>
          </cell>
          <cell r="AF12">
            <v>0.56000000000000005</v>
          </cell>
          <cell r="AH12">
            <v>0.59</v>
          </cell>
          <cell r="AI12">
            <v>1.7</v>
          </cell>
          <cell r="AK12">
            <v>1.8</v>
          </cell>
          <cell r="AL12">
            <v>0.51</v>
          </cell>
          <cell r="AN12">
            <v>0.54</v>
          </cell>
          <cell r="AO12">
            <v>0.37</v>
          </cell>
          <cell r="AQ12">
            <v>0.39</v>
          </cell>
          <cell r="AR12">
            <v>0.13</v>
          </cell>
          <cell r="AT12">
            <v>0.14000000000000001</v>
          </cell>
          <cell r="AX12">
            <v>1.48</v>
          </cell>
          <cell r="AZ12">
            <v>1.57</v>
          </cell>
        </row>
        <row r="13">
          <cell r="H13">
            <v>1.2</v>
          </cell>
          <cell r="J13">
            <v>1.26</v>
          </cell>
          <cell r="K13">
            <v>0.18</v>
          </cell>
          <cell r="M13">
            <v>0.19</v>
          </cell>
          <cell r="N13">
            <v>2.81</v>
          </cell>
          <cell r="P13">
            <v>2.97</v>
          </cell>
          <cell r="Q13">
            <v>2.71</v>
          </cell>
          <cell r="S13">
            <v>2.87</v>
          </cell>
          <cell r="W13">
            <v>1.1599999999999999</v>
          </cell>
          <cell r="Y13">
            <v>1.23</v>
          </cell>
          <cell r="AC13">
            <v>0.48</v>
          </cell>
          <cell r="AE13">
            <v>0.51</v>
          </cell>
          <cell r="AF13">
            <v>0.54</v>
          </cell>
          <cell r="AH13">
            <v>0.56999999999999995</v>
          </cell>
          <cell r="AI13">
            <v>2.04</v>
          </cell>
          <cell r="AK13">
            <v>2.16</v>
          </cell>
          <cell r="AL13">
            <v>0.51</v>
          </cell>
          <cell r="AN13">
            <v>0.54</v>
          </cell>
          <cell r="AO13">
            <v>0.37</v>
          </cell>
          <cell r="AQ13">
            <v>0.39</v>
          </cell>
          <cell r="AR13">
            <v>0.13</v>
          </cell>
          <cell r="AT13">
            <v>0.14000000000000001</v>
          </cell>
          <cell r="AX13">
            <v>1.48</v>
          </cell>
          <cell r="AZ13">
            <v>1.57</v>
          </cell>
        </row>
        <row r="14">
          <cell r="H14">
            <v>1.2</v>
          </cell>
          <cell r="J14">
            <v>1.26</v>
          </cell>
          <cell r="K14">
            <v>0.18</v>
          </cell>
          <cell r="M14">
            <v>0.19</v>
          </cell>
          <cell r="N14">
            <v>2.81</v>
          </cell>
          <cell r="P14">
            <v>2.97</v>
          </cell>
          <cell r="Q14">
            <v>2.7</v>
          </cell>
          <cell r="S14">
            <v>2.86</v>
          </cell>
          <cell r="W14">
            <v>1.1599999999999999</v>
          </cell>
          <cell r="Y14">
            <v>1.23</v>
          </cell>
          <cell r="AC14">
            <v>0.48</v>
          </cell>
          <cell r="AE14">
            <v>0.51</v>
          </cell>
          <cell r="AF14">
            <v>0.59</v>
          </cell>
          <cell r="AH14">
            <v>0.62</v>
          </cell>
          <cell r="AI14">
            <v>1.86</v>
          </cell>
          <cell r="AK14">
            <v>1.97</v>
          </cell>
          <cell r="AL14">
            <v>0.51</v>
          </cell>
          <cell r="AN14">
            <v>0.54</v>
          </cell>
          <cell r="AO14">
            <v>0.37</v>
          </cell>
          <cell r="AQ14">
            <v>0.39</v>
          </cell>
          <cell r="AR14">
            <v>0.13</v>
          </cell>
          <cell r="AT14">
            <v>0.14000000000000001</v>
          </cell>
          <cell r="AX14">
            <v>1.48</v>
          </cell>
          <cell r="AZ14">
            <v>1.57</v>
          </cell>
        </row>
        <row r="15">
          <cell r="H15">
            <v>2.0299999999999998</v>
          </cell>
          <cell r="J15">
            <v>2.15</v>
          </cell>
          <cell r="K15">
            <v>0.21</v>
          </cell>
          <cell r="M15">
            <v>0.22</v>
          </cell>
          <cell r="N15">
            <v>2.91</v>
          </cell>
          <cell r="P15">
            <v>3.08</v>
          </cell>
          <cell r="Q15">
            <v>2.81</v>
          </cell>
          <cell r="S15">
            <v>2.97</v>
          </cell>
          <cell r="T15">
            <v>0.9</v>
          </cell>
          <cell r="V15">
            <v>0.95</v>
          </cell>
          <cell r="W15">
            <v>1.37</v>
          </cell>
          <cell r="Y15">
            <v>1.45</v>
          </cell>
          <cell r="Z15">
            <v>5.37</v>
          </cell>
          <cell r="AB15">
            <v>5.68</v>
          </cell>
          <cell r="AC15">
            <v>0.48</v>
          </cell>
          <cell r="AE15">
            <v>0.51</v>
          </cell>
          <cell r="AF15">
            <v>0.42</v>
          </cell>
          <cell r="AH15">
            <v>0.44</v>
          </cell>
          <cell r="AI15">
            <v>1.87</v>
          </cell>
          <cell r="AK15">
            <v>1.98</v>
          </cell>
          <cell r="AL15">
            <v>0.55000000000000004</v>
          </cell>
          <cell r="AN15">
            <v>0.57999999999999996</v>
          </cell>
          <cell r="AO15">
            <v>0.41</v>
          </cell>
          <cell r="AQ15">
            <v>0.43</v>
          </cell>
          <cell r="AR15">
            <v>0.16</v>
          </cell>
          <cell r="AT15">
            <v>0.17</v>
          </cell>
          <cell r="AX15">
            <v>1.55</v>
          </cell>
          <cell r="AZ15">
            <v>1.64</v>
          </cell>
        </row>
        <row r="16">
          <cell r="H16">
            <v>2.0299999999999998</v>
          </cell>
          <cell r="J16">
            <v>2.0299999999999998</v>
          </cell>
          <cell r="K16">
            <v>0.21</v>
          </cell>
          <cell r="M16">
            <v>0.21</v>
          </cell>
          <cell r="N16">
            <v>2.91</v>
          </cell>
          <cell r="P16">
            <v>2.91</v>
          </cell>
          <cell r="Q16">
            <v>2.81</v>
          </cell>
          <cell r="S16">
            <v>2.81</v>
          </cell>
          <cell r="T16">
            <v>0.9</v>
          </cell>
          <cell r="V16">
            <v>0.9</v>
          </cell>
          <cell r="W16">
            <v>1.21</v>
          </cell>
          <cell r="Y16">
            <v>1.21</v>
          </cell>
          <cell r="Z16">
            <v>5.39</v>
          </cell>
          <cell r="AB16">
            <v>5.39</v>
          </cell>
          <cell r="AC16">
            <v>0.48</v>
          </cell>
          <cell r="AE16">
            <v>0.48</v>
          </cell>
          <cell r="AF16">
            <v>0.4</v>
          </cell>
          <cell r="AH16">
            <v>0.4</v>
          </cell>
          <cell r="AI16">
            <v>1.67</v>
          </cell>
          <cell r="AK16">
            <v>1.67</v>
          </cell>
          <cell r="AL16">
            <v>0.55000000000000004</v>
          </cell>
          <cell r="AN16">
            <v>0.55000000000000004</v>
          </cell>
          <cell r="AO16">
            <v>0.41</v>
          </cell>
          <cell r="AQ16">
            <v>0.41</v>
          </cell>
          <cell r="AR16">
            <v>0.16</v>
          </cell>
          <cell r="AT16">
            <v>0.16</v>
          </cell>
          <cell r="AX16">
            <v>1.55</v>
          </cell>
          <cell r="AZ16">
            <v>1.55</v>
          </cell>
        </row>
        <row r="17">
          <cell r="H17">
            <v>1.2</v>
          </cell>
          <cell r="J17">
            <v>1.27</v>
          </cell>
          <cell r="K17">
            <v>0.18</v>
          </cell>
          <cell r="M17">
            <v>0.19</v>
          </cell>
          <cell r="N17">
            <v>2.81</v>
          </cell>
          <cell r="P17">
            <v>2.97</v>
          </cell>
          <cell r="Q17">
            <v>2.7</v>
          </cell>
          <cell r="S17">
            <v>2.86</v>
          </cell>
          <cell r="W17">
            <v>1.0900000000000001</v>
          </cell>
          <cell r="Y17">
            <v>1.1499999999999999</v>
          </cell>
          <cell r="AC17">
            <v>0.48</v>
          </cell>
          <cell r="AE17">
            <v>0.51</v>
          </cell>
          <cell r="AF17">
            <v>0.56000000000000005</v>
          </cell>
          <cell r="AH17">
            <v>0.59</v>
          </cell>
          <cell r="AI17">
            <v>1.7</v>
          </cell>
          <cell r="AK17">
            <v>1.8</v>
          </cell>
          <cell r="AL17">
            <v>0.51</v>
          </cell>
          <cell r="AN17">
            <v>0.54</v>
          </cell>
          <cell r="AO17">
            <v>0.37</v>
          </cell>
          <cell r="AQ17">
            <v>0.39</v>
          </cell>
          <cell r="AR17">
            <v>0.13</v>
          </cell>
          <cell r="AT17">
            <v>0.14000000000000001</v>
          </cell>
          <cell r="AX17">
            <v>1.48</v>
          </cell>
          <cell r="AZ17">
            <v>1.57</v>
          </cell>
        </row>
        <row r="18">
          <cell r="H18">
            <v>2.0299999999999998</v>
          </cell>
          <cell r="J18">
            <v>2.15</v>
          </cell>
          <cell r="K18">
            <v>0.21</v>
          </cell>
          <cell r="M18">
            <v>0.22</v>
          </cell>
          <cell r="N18">
            <v>2.91</v>
          </cell>
          <cell r="P18">
            <v>3.08</v>
          </cell>
          <cell r="Q18">
            <v>2.81</v>
          </cell>
          <cell r="S18">
            <v>2.97</v>
          </cell>
          <cell r="T18">
            <v>0.9</v>
          </cell>
          <cell r="V18">
            <v>0.95</v>
          </cell>
          <cell r="W18">
            <v>1.34</v>
          </cell>
          <cell r="Y18">
            <v>1.42</v>
          </cell>
          <cell r="Z18">
            <v>5.4</v>
          </cell>
          <cell r="AB18">
            <v>5.71</v>
          </cell>
          <cell r="AC18">
            <v>0.48</v>
          </cell>
          <cell r="AE18">
            <v>0.51</v>
          </cell>
          <cell r="AF18">
            <v>0.44</v>
          </cell>
          <cell r="AH18">
            <v>0.47</v>
          </cell>
          <cell r="AI18">
            <v>1.88</v>
          </cell>
          <cell r="AK18">
            <v>1.99</v>
          </cell>
          <cell r="AL18">
            <v>0.55000000000000004</v>
          </cell>
          <cell r="AN18">
            <v>0.57999999999999996</v>
          </cell>
          <cell r="AO18">
            <v>0.41</v>
          </cell>
          <cell r="AQ18">
            <v>0.43</v>
          </cell>
          <cell r="AR18">
            <v>0.16</v>
          </cell>
          <cell r="AT18">
            <v>0.17</v>
          </cell>
          <cell r="AX18">
            <v>1.55</v>
          </cell>
          <cell r="AZ18">
            <v>1.64</v>
          </cell>
        </row>
        <row r="19">
          <cell r="H19">
            <v>2.0299999999999998</v>
          </cell>
          <cell r="J19">
            <v>2.15</v>
          </cell>
          <cell r="K19">
            <v>0.21</v>
          </cell>
          <cell r="M19">
            <v>0.22</v>
          </cell>
          <cell r="N19">
            <v>2.91</v>
          </cell>
          <cell r="P19">
            <v>3.08</v>
          </cell>
          <cell r="Q19">
            <v>2.81</v>
          </cell>
          <cell r="S19">
            <v>2.97</v>
          </cell>
          <cell r="T19">
            <v>0.9</v>
          </cell>
          <cell r="V19">
            <v>0.95</v>
          </cell>
          <cell r="W19">
            <v>1.2</v>
          </cell>
          <cell r="Y19">
            <v>1.27</v>
          </cell>
          <cell r="Z19">
            <v>5.44</v>
          </cell>
          <cell r="AB19">
            <v>5.76</v>
          </cell>
          <cell r="AC19">
            <v>0.48</v>
          </cell>
          <cell r="AE19">
            <v>0.51</v>
          </cell>
          <cell r="AF19">
            <v>0.45</v>
          </cell>
          <cell r="AH19">
            <v>0.48</v>
          </cell>
          <cell r="AI19">
            <v>1.76</v>
          </cell>
          <cell r="AK19">
            <v>1.86</v>
          </cell>
          <cell r="AL19">
            <v>0.55000000000000004</v>
          </cell>
          <cell r="AN19">
            <v>0.57999999999999996</v>
          </cell>
          <cell r="AO19">
            <v>0.41</v>
          </cell>
          <cell r="AQ19">
            <v>0.43</v>
          </cell>
          <cell r="AR19">
            <v>0.16</v>
          </cell>
          <cell r="AT19">
            <v>0.17</v>
          </cell>
          <cell r="AX19">
            <v>1.55</v>
          </cell>
          <cell r="AZ19">
            <v>1.64</v>
          </cell>
        </row>
        <row r="20">
          <cell r="H20">
            <v>2.0299999999999998</v>
          </cell>
          <cell r="J20">
            <v>2.15</v>
          </cell>
          <cell r="K20">
            <v>0.21</v>
          </cell>
          <cell r="M20">
            <v>0.22</v>
          </cell>
          <cell r="N20">
            <v>2.91</v>
          </cell>
          <cell r="P20">
            <v>3.08</v>
          </cell>
          <cell r="Q20">
            <v>2.81</v>
          </cell>
          <cell r="S20">
            <v>2.97</v>
          </cell>
          <cell r="T20">
            <v>0.9</v>
          </cell>
          <cell r="V20">
            <v>0.95</v>
          </cell>
          <cell r="W20">
            <v>1.22</v>
          </cell>
          <cell r="Y20">
            <v>1.29</v>
          </cell>
          <cell r="Z20">
            <v>5.5</v>
          </cell>
          <cell r="AB20">
            <v>5.82</v>
          </cell>
          <cell r="AC20">
            <v>0.48</v>
          </cell>
          <cell r="AE20">
            <v>0.51</v>
          </cell>
          <cell r="AF20">
            <v>0.41</v>
          </cell>
          <cell r="AH20">
            <v>0.43</v>
          </cell>
          <cell r="AI20">
            <v>1.87</v>
          </cell>
          <cell r="AK20">
            <v>1.98</v>
          </cell>
          <cell r="AL20">
            <v>0.55000000000000004</v>
          </cell>
          <cell r="AN20">
            <v>0.57999999999999996</v>
          </cell>
          <cell r="AO20">
            <v>0.41</v>
          </cell>
          <cell r="AQ20">
            <v>0.43</v>
          </cell>
          <cell r="AR20">
            <v>0.16</v>
          </cell>
          <cell r="AT20">
            <v>0.17</v>
          </cell>
          <cell r="AX20">
            <v>1.55</v>
          </cell>
          <cell r="AZ20">
            <v>1.64</v>
          </cell>
        </row>
        <row r="21">
          <cell r="H21">
            <v>2.41</v>
          </cell>
          <cell r="J21">
            <v>2.5499999999999998</v>
          </cell>
          <cell r="K21">
            <v>0.21</v>
          </cell>
          <cell r="M21">
            <v>0.22</v>
          </cell>
          <cell r="N21">
            <v>2.91</v>
          </cell>
          <cell r="P21">
            <v>3.08</v>
          </cell>
          <cell r="Q21">
            <v>2.81</v>
          </cell>
          <cell r="S21">
            <v>2.97</v>
          </cell>
          <cell r="T21">
            <v>0.9</v>
          </cell>
          <cell r="V21">
            <v>0.95</v>
          </cell>
          <cell r="W21">
            <v>1.84</v>
          </cell>
          <cell r="Y21">
            <v>1.95</v>
          </cell>
          <cell r="Z21">
            <v>6.14</v>
          </cell>
          <cell r="AB21">
            <v>6.5</v>
          </cell>
          <cell r="AC21">
            <v>0.48</v>
          </cell>
          <cell r="AE21">
            <v>0.51</v>
          </cell>
          <cell r="AI21">
            <v>1.67</v>
          </cell>
          <cell r="AK21">
            <v>1.77</v>
          </cell>
          <cell r="AL21">
            <v>0.55000000000000004</v>
          </cell>
          <cell r="AN21">
            <v>0.57999999999999996</v>
          </cell>
          <cell r="AO21">
            <v>0.41</v>
          </cell>
          <cell r="AQ21">
            <v>0.43</v>
          </cell>
          <cell r="AR21">
            <v>0.16</v>
          </cell>
          <cell r="AT21">
            <v>0.17</v>
          </cell>
          <cell r="AX21">
            <v>1.55</v>
          </cell>
          <cell r="AZ21">
            <v>1.64</v>
          </cell>
        </row>
        <row r="22">
          <cell r="H22">
            <v>2.2799999999999998</v>
          </cell>
          <cell r="J22">
            <v>2.41</v>
          </cell>
          <cell r="K22">
            <v>0.21</v>
          </cell>
          <cell r="M22">
            <v>0.22</v>
          </cell>
          <cell r="N22">
            <v>2.91</v>
          </cell>
          <cell r="P22">
            <v>3.08</v>
          </cell>
          <cell r="Q22">
            <v>2.82</v>
          </cell>
          <cell r="S22">
            <v>2.98</v>
          </cell>
          <cell r="T22">
            <v>0.9</v>
          </cell>
          <cell r="V22">
            <v>0.95</v>
          </cell>
          <cell r="W22">
            <v>1.36</v>
          </cell>
          <cell r="Y22">
            <v>1.44</v>
          </cell>
          <cell r="Z22">
            <v>5.4</v>
          </cell>
          <cell r="AB22">
            <v>5.71</v>
          </cell>
          <cell r="AC22">
            <v>0.48</v>
          </cell>
          <cell r="AE22">
            <v>0.51</v>
          </cell>
          <cell r="AF22">
            <v>0.47</v>
          </cell>
          <cell r="AH22">
            <v>0.5</v>
          </cell>
          <cell r="AI22">
            <v>1.91</v>
          </cell>
          <cell r="AK22">
            <v>2.02</v>
          </cell>
          <cell r="AL22">
            <v>0.55000000000000004</v>
          </cell>
          <cell r="AN22">
            <v>0.57999999999999996</v>
          </cell>
          <cell r="AO22">
            <v>0.41</v>
          </cell>
          <cell r="AQ22">
            <v>0.43</v>
          </cell>
          <cell r="AR22">
            <v>0.16</v>
          </cell>
          <cell r="AT22">
            <v>0.17</v>
          </cell>
          <cell r="AX22">
            <v>1.55</v>
          </cell>
          <cell r="AZ22">
            <v>1.64</v>
          </cell>
        </row>
        <row r="23">
          <cell r="H23">
            <v>2.0299999999999998</v>
          </cell>
          <cell r="J23">
            <v>2.15</v>
          </cell>
          <cell r="K23">
            <v>0.21</v>
          </cell>
          <cell r="M23">
            <v>0.22</v>
          </cell>
          <cell r="N23">
            <v>2.91</v>
          </cell>
          <cell r="P23">
            <v>3.08</v>
          </cell>
          <cell r="Q23">
            <v>2.81</v>
          </cell>
          <cell r="S23">
            <v>2.97</v>
          </cell>
          <cell r="T23">
            <v>0.9</v>
          </cell>
          <cell r="V23">
            <v>0.95</v>
          </cell>
          <cell r="W23">
            <v>1.22</v>
          </cell>
          <cell r="Y23">
            <v>1.29</v>
          </cell>
          <cell r="Z23">
            <v>5.58</v>
          </cell>
          <cell r="AB23">
            <v>5.9</v>
          </cell>
          <cell r="AC23">
            <v>0.48</v>
          </cell>
          <cell r="AE23">
            <v>0.51</v>
          </cell>
          <cell r="AF23">
            <v>0.4</v>
          </cell>
          <cell r="AH23">
            <v>0.42</v>
          </cell>
          <cell r="AI23">
            <v>1.67</v>
          </cell>
          <cell r="AK23">
            <v>1.77</v>
          </cell>
          <cell r="AL23">
            <v>0.55000000000000004</v>
          </cell>
          <cell r="AN23">
            <v>0.57999999999999996</v>
          </cell>
          <cell r="AO23">
            <v>0.41</v>
          </cell>
          <cell r="AQ23">
            <v>0.43</v>
          </cell>
          <cell r="AR23">
            <v>0.16</v>
          </cell>
          <cell r="AT23">
            <v>0.17</v>
          </cell>
          <cell r="AX23">
            <v>1.55</v>
          </cell>
          <cell r="AZ23">
            <v>1.64</v>
          </cell>
        </row>
        <row r="24">
          <cell r="H24">
            <v>2.0299999999999998</v>
          </cell>
          <cell r="J24">
            <v>2.15</v>
          </cell>
          <cell r="K24">
            <v>0.21</v>
          </cell>
          <cell r="M24">
            <v>0.22</v>
          </cell>
          <cell r="N24">
            <v>2.91</v>
          </cell>
          <cell r="P24">
            <v>3.08</v>
          </cell>
          <cell r="Q24">
            <v>2.81</v>
          </cell>
          <cell r="S24">
            <v>2.97</v>
          </cell>
          <cell r="T24">
            <v>0.9</v>
          </cell>
          <cell r="V24">
            <v>0.95</v>
          </cell>
          <cell r="W24">
            <v>1.27</v>
          </cell>
          <cell r="Y24">
            <v>1.34</v>
          </cell>
          <cell r="Z24">
            <v>5.5</v>
          </cell>
          <cell r="AB24">
            <v>5.82</v>
          </cell>
          <cell r="AC24">
            <v>0.48</v>
          </cell>
          <cell r="AE24">
            <v>0.51</v>
          </cell>
          <cell r="AF24">
            <v>0.44</v>
          </cell>
          <cell r="AH24">
            <v>0.47</v>
          </cell>
          <cell r="AI24">
            <v>1.67</v>
          </cell>
          <cell r="AK24">
            <v>1.77</v>
          </cell>
          <cell r="AL24">
            <v>0.55000000000000004</v>
          </cell>
          <cell r="AN24">
            <v>0.57999999999999996</v>
          </cell>
          <cell r="AO24">
            <v>0.41</v>
          </cell>
          <cell r="AQ24">
            <v>0.43</v>
          </cell>
          <cell r="AR24">
            <v>0.16</v>
          </cell>
          <cell r="AT24">
            <v>0.17</v>
          </cell>
          <cell r="AX24">
            <v>1.55</v>
          </cell>
          <cell r="AZ24">
            <v>1.64</v>
          </cell>
        </row>
        <row r="25">
          <cell r="H25">
            <v>1.54</v>
          </cell>
          <cell r="J25">
            <v>1.63</v>
          </cell>
          <cell r="K25">
            <v>0.18</v>
          </cell>
          <cell r="M25">
            <v>0.19</v>
          </cell>
          <cell r="N25">
            <v>2.8000000000000003</v>
          </cell>
          <cell r="P25">
            <v>2.96</v>
          </cell>
          <cell r="Q25">
            <v>2.69</v>
          </cell>
          <cell r="S25">
            <v>2.85</v>
          </cell>
          <cell r="W25">
            <v>0.79</v>
          </cell>
          <cell r="Y25">
            <v>0.84</v>
          </cell>
          <cell r="AC25">
            <v>0.48</v>
          </cell>
          <cell r="AE25">
            <v>0.51</v>
          </cell>
          <cell r="AF25">
            <v>0.63</v>
          </cell>
          <cell r="AH25">
            <v>0.65</v>
          </cell>
          <cell r="AI25">
            <v>1.69</v>
          </cell>
          <cell r="AK25">
            <v>1.79</v>
          </cell>
          <cell r="AO25">
            <v>0.37</v>
          </cell>
          <cell r="AQ25">
            <v>0.39</v>
          </cell>
          <cell r="AR25">
            <v>0.13</v>
          </cell>
          <cell r="AT25">
            <v>0.14000000000000001</v>
          </cell>
          <cell r="AX25">
            <v>1.48</v>
          </cell>
          <cell r="AZ25">
            <v>1.57</v>
          </cell>
        </row>
        <row r="26">
          <cell r="H26">
            <v>1.33</v>
          </cell>
          <cell r="J26">
            <v>1.4</v>
          </cell>
          <cell r="K26">
            <v>0.18</v>
          </cell>
          <cell r="M26">
            <v>0.19</v>
          </cell>
          <cell r="N26">
            <v>2.8000000000000003</v>
          </cell>
          <cell r="P26">
            <v>2.96</v>
          </cell>
          <cell r="Q26">
            <v>2.69</v>
          </cell>
          <cell r="S26">
            <v>2.85</v>
          </cell>
          <cell r="W26">
            <v>1.03</v>
          </cell>
          <cell r="Y26">
            <v>1.0900000000000001</v>
          </cell>
          <cell r="AC26">
            <v>0.48</v>
          </cell>
          <cell r="AE26">
            <v>0.51</v>
          </cell>
          <cell r="AF26">
            <v>0.74</v>
          </cell>
          <cell r="AH26">
            <v>0.78</v>
          </cell>
          <cell r="AI26">
            <v>1.69</v>
          </cell>
          <cell r="AK26">
            <v>1.79</v>
          </cell>
          <cell r="AO26">
            <v>0.37</v>
          </cell>
          <cell r="AQ26">
            <v>0.39</v>
          </cell>
          <cell r="AR26">
            <v>0.13</v>
          </cell>
          <cell r="AT26">
            <v>0.14000000000000001</v>
          </cell>
          <cell r="AX26">
            <v>1.48</v>
          </cell>
          <cell r="AZ26">
            <v>1.57</v>
          </cell>
        </row>
        <row r="27">
          <cell r="H27">
            <v>1.2</v>
          </cell>
          <cell r="J27">
            <v>1.27</v>
          </cell>
          <cell r="K27">
            <v>0.18</v>
          </cell>
          <cell r="M27">
            <v>0.19</v>
          </cell>
          <cell r="N27">
            <v>2.8000000000000003</v>
          </cell>
          <cell r="P27">
            <v>2.96</v>
          </cell>
          <cell r="Q27">
            <v>2.69</v>
          </cell>
          <cell r="S27">
            <v>2.85</v>
          </cell>
          <cell r="W27">
            <v>0.79</v>
          </cell>
          <cell r="Y27">
            <v>0.84</v>
          </cell>
          <cell r="AC27">
            <v>0.48</v>
          </cell>
          <cell r="AE27">
            <v>0.51</v>
          </cell>
          <cell r="AF27">
            <v>0.64</v>
          </cell>
          <cell r="AH27">
            <v>0.66</v>
          </cell>
          <cell r="AI27">
            <v>1.69</v>
          </cell>
          <cell r="AK27">
            <v>1.79</v>
          </cell>
          <cell r="AO27">
            <v>0.37</v>
          </cell>
          <cell r="AQ27">
            <v>0.39</v>
          </cell>
          <cell r="AR27">
            <v>0.13</v>
          </cell>
          <cell r="AT27">
            <v>0.14000000000000001</v>
          </cell>
          <cell r="AX27">
            <v>1.48</v>
          </cell>
          <cell r="AZ27">
            <v>1.57</v>
          </cell>
        </row>
        <row r="28">
          <cell r="H28">
            <v>1.54</v>
          </cell>
          <cell r="J28">
            <v>1.63</v>
          </cell>
          <cell r="K28">
            <v>0.18</v>
          </cell>
          <cell r="M28">
            <v>0.19</v>
          </cell>
          <cell r="N28">
            <v>2.8000000000000003</v>
          </cell>
          <cell r="P28">
            <v>2.96</v>
          </cell>
          <cell r="Q28">
            <v>2.69</v>
          </cell>
          <cell r="S28">
            <v>2.85</v>
          </cell>
          <cell r="W28">
            <v>0.79</v>
          </cell>
          <cell r="Y28">
            <v>0.84</v>
          </cell>
          <cell r="AC28">
            <v>0.48</v>
          </cell>
          <cell r="AE28">
            <v>0.51</v>
          </cell>
          <cell r="AF28">
            <v>0.63</v>
          </cell>
          <cell r="AH28">
            <v>0.65</v>
          </cell>
          <cell r="AI28">
            <v>1.69</v>
          </cell>
          <cell r="AK28">
            <v>1.79</v>
          </cell>
          <cell r="AO28">
            <v>0.37</v>
          </cell>
          <cell r="AQ28">
            <v>0.39</v>
          </cell>
          <cell r="AR28">
            <v>0.13</v>
          </cell>
          <cell r="AT28">
            <v>0.14000000000000001</v>
          </cell>
          <cell r="AX28">
            <v>1.48</v>
          </cell>
          <cell r="AZ28">
            <v>1.57</v>
          </cell>
        </row>
        <row r="29">
          <cell r="H29">
            <v>0.79</v>
          </cell>
          <cell r="J29">
            <v>0.84</v>
          </cell>
          <cell r="K29">
            <v>0.19</v>
          </cell>
          <cell r="M29">
            <v>0.2</v>
          </cell>
          <cell r="N29">
            <v>2.91</v>
          </cell>
          <cell r="P29">
            <v>3.08</v>
          </cell>
          <cell r="Q29">
            <v>9.8699999999999992</v>
          </cell>
          <cell r="S29">
            <v>10.44</v>
          </cell>
          <cell r="W29">
            <v>1.42</v>
          </cell>
          <cell r="Y29">
            <v>1.5</v>
          </cell>
          <cell r="AC29">
            <v>0.48</v>
          </cell>
          <cell r="AE29">
            <v>0.51</v>
          </cell>
          <cell r="AI29">
            <v>2.21</v>
          </cell>
          <cell r="AK29">
            <v>2.34</v>
          </cell>
          <cell r="AO29">
            <v>0.41</v>
          </cell>
          <cell r="AQ29">
            <v>0.43</v>
          </cell>
          <cell r="AR29">
            <v>0.16</v>
          </cell>
          <cell r="AT29">
            <v>0.17</v>
          </cell>
          <cell r="AX29">
            <v>1.55</v>
          </cell>
          <cell r="AZ29">
            <v>1.64</v>
          </cell>
        </row>
        <row r="30">
          <cell r="H30">
            <v>1.19</v>
          </cell>
          <cell r="J30">
            <v>1.26</v>
          </cell>
          <cell r="K30">
            <v>0.19</v>
          </cell>
          <cell r="M30">
            <v>0.2</v>
          </cell>
          <cell r="N30">
            <v>2.93</v>
          </cell>
          <cell r="P30">
            <v>3.1</v>
          </cell>
          <cell r="Q30">
            <v>9.89</v>
          </cell>
          <cell r="S30">
            <v>10.46</v>
          </cell>
          <cell r="W30">
            <v>1.62</v>
          </cell>
          <cell r="Y30">
            <v>1.71</v>
          </cell>
          <cell r="AC30">
            <v>0.48</v>
          </cell>
          <cell r="AE30">
            <v>0.51</v>
          </cell>
          <cell r="AI30">
            <v>3.1</v>
          </cell>
          <cell r="AK30">
            <v>3.28</v>
          </cell>
          <cell r="AO30">
            <v>0.41</v>
          </cell>
          <cell r="AQ30">
            <v>0.43</v>
          </cell>
          <cell r="AR30">
            <v>0.16</v>
          </cell>
          <cell r="AT30">
            <v>0.17</v>
          </cell>
          <cell r="AX30">
            <v>1.55</v>
          </cell>
          <cell r="AZ30">
            <v>1.64</v>
          </cell>
        </row>
        <row r="31">
          <cell r="H31">
            <v>1.2</v>
          </cell>
          <cell r="J31">
            <v>1.26</v>
          </cell>
          <cell r="K31">
            <v>0.18</v>
          </cell>
          <cell r="M31">
            <v>0.19</v>
          </cell>
          <cell r="N31">
            <v>2.8000000000000003</v>
          </cell>
          <cell r="P31">
            <v>2.96</v>
          </cell>
          <cell r="Q31">
            <v>2.69</v>
          </cell>
          <cell r="S31">
            <v>2.85</v>
          </cell>
          <cell r="W31">
            <v>0.79</v>
          </cell>
          <cell r="Y31">
            <v>0.84</v>
          </cell>
          <cell r="AC31">
            <v>0.48</v>
          </cell>
          <cell r="AE31">
            <v>0.51</v>
          </cell>
          <cell r="AF31">
            <v>0.57999999999999996</v>
          </cell>
          <cell r="AH31">
            <v>0.61</v>
          </cell>
          <cell r="AI31">
            <v>1.69</v>
          </cell>
          <cell r="AK31">
            <v>1.79</v>
          </cell>
          <cell r="AO31">
            <v>0.37</v>
          </cell>
          <cell r="AQ31">
            <v>0.39</v>
          </cell>
          <cell r="AR31">
            <v>0.13</v>
          </cell>
          <cell r="AT31">
            <v>0.14000000000000001</v>
          </cell>
          <cell r="AX31">
            <v>1.48</v>
          </cell>
          <cell r="AZ31">
            <v>1.57</v>
          </cell>
        </row>
        <row r="32">
          <cell r="H32">
            <v>1.2</v>
          </cell>
          <cell r="J32">
            <v>1.26</v>
          </cell>
          <cell r="K32">
            <v>0.18</v>
          </cell>
          <cell r="M32">
            <v>0.19</v>
          </cell>
          <cell r="N32">
            <v>2.8000000000000003</v>
          </cell>
          <cell r="P32">
            <v>2.96</v>
          </cell>
          <cell r="Q32">
            <v>2.69</v>
          </cell>
          <cell r="S32">
            <v>2.85</v>
          </cell>
          <cell r="W32">
            <v>0.79</v>
          </cell>
          <cell r="Y32">
            <v>0.84</v>
          </cell>
          <cell r="AC32">
            <v>0.48</v>
          </cell>
          <cell r="AE32">
            <v>0.51</v>
          </cell>
          <cell r="AF32">
            <v>0.56999999999999995</v>
          </cell>
          <cell r="AH32">
            <v>0.6</v>
          </cell>
          <cell r="AI32">
            <v>1.69</v>
          </cell>
          <cell r="AK32">
            <v>1.79</v>
          </cell>
          <cell r="AO32">
            <v>0.37</v>
          </cell>
          <cell r="AQ32">
            <v>0.39</v>
          </cell>
          <cell r="AR32">
            <v>0.13</v>
          </cell>
          <cell r="AT32">
            <v>0.14000000000000001</v>
          </cell>
          <cell r="AX32">
            <v>1.48</v>
          </cell>
          <cell r="AZ32">
            <v>1.57</v>
          </cell>
        </row>
        <row r="33">
          <cell r="H33">
            <v>1.54</v>
          </cell>
          <cell r="J33">
            <v>1.63</v>
          </cell>
          <cell r="K33">
            <v>0.18</v>
          </cell>
          <cell r="M33">
            <v>0.19</v>
          </cell>
          <cell r="N33">
            <v>2.8000000000000003</v>
          </cell>
          <cell r="P33">
            <v>2.96</v>
          </cell>
          <cell r="Q33">
            <v>2.69</v>
          </cell>
          <cell r="S33">
            <v>2.85</v>
          </cell>
          <cell r="W33">
            <v>0.79</v>
          </cell>
          <cell r="Y33">
            <v>0.84</v>
          </cell>
          <cell r="AC33">
            <v>0.48</v>
          </cell>
          <cell r="AE33">
            <v>0.51</v>
          </cell>
          <cell r="AF33">
            <v>0.65</v>
          </cell>
          <cell r="AH33">
            <v>0.66999999999999993</v>
          </cell>
          <cell r="AI33">
            <v>1.69</v>
          </cell>
          <cell r="AK33">
            <v>1.79</v>
          </cell>
          <cell r="AO33">
            <v>0.37</v>
          </cell>
          <cell r="AQ33">
            <v>0.39</v>
          </cell>
          <cell r="AR33">
            <v>0.13</v>
          </cell>
          <cell r="AT33">
            <v>0.14000000000000001</v>
          </cell>
          <cell r="AX33">
            <v>1.48</v>
          </cell>
          <cell r="AZ33">
            <v>1.57</v>
          </cell>
        </row>
        <row r="34">
          <cell r="H34">
            <v>1.54</v>
          </cell>
          <cell r="J34">
            <v>1.6199999999999999</v>
          </cell>
          <cell r="K34">
            <v>0.18</v>
          </cell>
          <cell r="M34">
            <v>0.19</v>
          </cell>
          <cell r="N34">
            <v>2.8000000000000003</v>
          </cell>
          <cell r="P34">
            <v>2.96</v>
          </cell>
          <cell r="Q34">
            <v>2.69</v>
          </cell>
          <cell r="S34">
            <v>2.85</v>
          </cell>
          <cell r="W34">
            <v>0.79</v>
          </cell>
          <cell r="Y34">
            <v>0.84</v>
          </cell>
          <cell r="AC34">
            <v>0.48</v>
          </cell>
          <cell r="AE34">
            <v>0.51</v>
          </cell>
          <cell r="AF34">
            <v>0.6</v>
          </cell>
          <cell r="AH34">
            <v>0.63</v>
          </cell>
          <cell r="AI34">
            <v>1.69</v>
          </cell>
          <cell r="AK34">
            <v>1.79</v>
          </cell>
          <cell r="AO34">
            <v>0.37</v>
          </cell>
          <cell r="AQ34">
            <v>0.39</v>
          </cell>
          <cell r="AR34">
            <v>0.13</v>
          </cell>
          <cell r="AT34">
            <v>0.14000000000000001</v>
          </cell>
          <cell r="AX34">
            <v>1.48</v>
          </cell>
          <cell r="AZ34">
            <v>1.57</v>
          </cell>
        </row>
        <row r="35">
          <cell r="H35">
            <v>1.54</v>
          </cell>
          <cell r="J35">
            <v>1.63</v>
          </cell>
          <cell r="K35">
            <v>0.18</v>
          </cell>
          <cell r="M35">
            <v>0.19</v>
          </cell>
          <cell r="N35">
            <v>2.8000000000000003</v>
          </cell>
          <cell r="P35">
            <v>2.96</v>
          </cell>
          <cell r="Q35">
            <v>2.69</v>
          </cell>
          <cell r="S35">
            <v>2.85</v>
          </cell>
          <cell r="W35">
            <v>0.79</v>
          </cell>
          <cell r="Y35">
            <v>0.84</v>
          </cell>
          <cell r="AC35">
            <v>0.48</v>
          </cell>
          <cell r="AE35">
            <v>0.51</v>
          </cell>
          <cell r="AF35">
            <v>0.63</v>
          </cell>
          <cell r="AH35">
            <v>0.65</v>
          </cell>
          <cell r="AI35">
            <v>1.69</v>
          </cell>
          <cell r="AK35">
            <v>1.79</v>
          </cell>
          <cell r="AO35">
            <v>0.37</v>
          </cell>
          <cell r="AQ35">
            <v>0.39</v>
          </cell>
          <cell r="AR35">
            <v>0.13</v>
          </cell>
          <cell r="AT35">
            <v>0.14000000000000001</v>
          </cell>
          <cell r="AX35">
            <v>1.48</v>
          </cell>
          <cell r="AZ35">
            <v>1.57</v>
          </cell>
        </row>
        <row r="36">
          <cell r="H36">
            <v>1.54</v>
          </cell>
          <cell r="J36">
            <v>1.63</v>
          </cell>
          <cell r="K36">
            <v>0.18</v>
          </cell>
          <cell r="M36">
            <v>0.19</v>
          </cell>
          <cell r="N36">
            <v>2.8000000000000003</v>
          </cell>
          <cell r="P36">
            <v>2.96</v>
          </cell>
          <cell r="Q36">
            <v>2.69</v>
          </cell>
          <cell r="S36">
            <v>2.85</v>
          </cell>
          <cell r="W36">
            <v>0.79</v>
          </cell>
          <cell r="Y36">
            <v>0.84</v>
          </cell>
          <cell r="AC36">
            <v>0.48</v>
          </cell>
          <cell r="AE36">
            <v>0.51</v>
          </cell>
          <cell r="AF36">
            <v>0.61</v>
          </cell>
          <cell r="AH36">
            <v>0.63</v>
          </cell>
          <cell r="AI36">
            <v>1.69</v>
          </cell>
          <cell r="AK36">
            <v>1.79</v>
          </cell>
          <cell r="AO36">
            <v>0.37</v>
          </cell>
          <cell r="AQ36">
            <v>0.39</v>
          </cell>
          <cell r="AR36">
            <v>0.13</v>
          </cell>
          <cell r="AT36">
            <v>0.14000000000000001</v>
          </cell>
          <cell r="AX36">
            <v>1.48</v>
          </cell>
          <cell r="AZ36">
            <v>1.57</v>
          </cell>
        </row>
        <row r="37">
          <cell r="H37">
            <v>1.77</v>
          </cell>
          <cell r="J37">
            <v>1.86</v>
          </cell>
          <cell r="K37">
            <v>0.18</v>
          </cell>
          <cell r="M37">
            <v>0.19</v>
          </cell>
          <cell r="N37">
            <v>2.8000000000000003</v>
          </cell>
          <cell r="P37">
            <v>2.96</v>
          </cell>
          <cell r="Q37">
            <v>2.69</v>
          </cell>
          <cell r="S37">
            <v>2.85</v>
          </cell>
          <cell r="W37">
            <v>1.07</v>
          </cell>
          <cell r="Y37">
            <v>1.1299999999999999</v>
          </cell>
          <cell r="AC37">
            <v>0.48</v>
          </cell>
          <cell r="AE37">
            <v>0.51</v>
          </cell>
          <cell r="AF37">
            <v>0.68</v>
          </cell>
          <cell r="AH37">
            <v>0.72</v>
          </cell>
          <cell r="AI37">
            <v>1.7</v>
          </cell>
          <cell r="AK37">
            <v>1.8</v>
          </cell>
          <cell r="AO37">
            <v>0.37</v>
          </cell>
          <cell r="AQ37">
            <v>0.39</v>
          </cell>
          <cell r="AR37">
            <v>0.13</v>
          </cell>
          <cell r="AT37">
            <v>0.14000000000000001</v>
          </cell>
          <cell r="AX37">
            <v>1.48</v>
          </cell>
          <cell r="AZ37">
            <v>1.57</v>
          </cell>
        </row>
        <row r="38">
          <cell r="H38">
            <v>1.2</v>
          </cell>
          <cell r="J38">
            <v>1.27</v>
          </cell>
          <cell r="K38">
            <v>0.18</v>
          </cell>
          <cell r="M38">
            <v>0.19</v>
          </cell>
          <cell r="N38">
            <v>2.8000000000000003</v>
          </cell>
          <cell r="P38">
            <v>2.96</v>
          </cell>
          <cell r="Q38">
            <v>2.69</v>
          </cell>
          <cell r="S38">
            <v>2.85</v>
          </cell>
          <cell r="W38">
            <v>0.79</v>
          </cell>
          <cell r="Y38">
            <v>0.84</v>
          </cell>
          <cell r="AC38">
            <v>0.48</v>
          </cell>
          <cell r="AE38">
            <v>0.51</v>
          </cell>
          <cell r="AF38">
            <v>0.67</v>
          </cell>
          <cell r="AH38">
            <v>0.69</v>
          </cell>
          <cell r="AI38">
            <v>1.69</v>
          </cell>
          <cell r="AK38">
            <v>1.79</v>
          </cell>
          <cell r="AO38">
            <v>0.37</v>
          </cell>
          <cell r="AQ38">
            <v>0.39</v>
          </cell>
          <cell r="AR38">
            <v>0.13</v>
          </cell>
          <cell r="AT38">
            <v>0.14000000000000001</v>
          </cell>
          <cell r="AX38">
            <v>1.48</v>
          </cell>
          <cell r="AZ38">
            <v>1.57</v>
          </cell>
        </row>
        <row r="39">
          <cell r="H39">
            <v>1.47</v>
          </cell>
          <cell r="J39">
            <v>1.55</v>
          </cell>
          <cell r="K39">
            <v>0.17</v>
          </cell>
          <cell r="M39">
            <v>0.18</v>
          </cell>
          <cell r="N39">
            <v>2.66</v>
          </cell>
          <cell r="P39">
            <v>2.81</v>
          </cell>
          <cell r="Q39">
            <v>4.49</v>
          </cell>
          <cell r="S39">
            <v>4.75</v>
          </cell>
          <cell r="W39">
            <v>0.74</v>
          </cell>
          <cell r="Y39">
            <v>0.78</v>
          </cell>
          <cell r="AC39">
            <v>0.48</v>
          </cell>
          <cell r="AE39">
            <v>0.51</v>
          </cell>
          <cell r="AF39">
            <v>0.98</v>
          </cell>
          <cell r="AH39">
            <v>1.04</v>
          </cell>
          <cell r="AI39">
            <v>1.64</v>
          </cell>
          <cell r="AK39">
            <v>1.74</v>
          </cell>
          <cell r="AO39">
            <v>0.36</v>
          </cell>
          <cell r="AQ39">
            <v>0.38</v>
          </cell>
          <cell r="AR39">
            <v>0.13</v>
          </cell>
          <cell r="AT39">
            <v>0.14000000000000001</v>
          </cell>
          <cell r="AX39">
            <v>1.48</v>
          </cell>
          <cell r="AZ39">
            <v>1.57</v>
          </cell>
        </row>
        <row r="40">
          <cell r="H40">
            <v>1.2</v>
          </cell>
          <cell r="J40">
            <v>1.27</v>
          </cell>
          <cell r="K40">
            <v>0.18</v>
          </cell>
          <cell r="M40">
            <v>0.19</v>
          </cell>
          <cell r="N40">
            <v>2.8000000000000003</v>
          </cell>
          <cell r="P40">
            <v>2.96</v>
          </cell>
          <cell r="Q40">
            <v>2.69</v>
          </cell>
          <cell r="S40">
            <v>2.85</v>
          </cell>
          <cell r="W40">
            <v>0.79</v>
          </cell>
          <cell r="Y40">
            <v>0.84</v>
          </cell>
          <cell r="AC40">
            <v>0.48</v>
          </cell>
          <cell r="AE40">
            <v>0.51</v>
          </cell>
          <cell r="AF40">
            <v>0.67</v>
          </cell>
          <cell r="AH40">
            <v>0.69</v>
          </cell>
          <cell r="AI40">
            <v>1.69</v>
          </cell>
          <cell r="AK40">
            <v>1.79</v>
          </cell>
          <cell r="AO40">
            <v>0.37</v>
          </cell>
          <cell r="AQ40">
            <v>0.39</v>
          </cell>
          <cell r="AR40">
            <v>0.13</v>
          </cell>
          <cell r="AT40">
            <v>0.14000000000000001</v>
          </cell>
          <cell r="AX40">
            <v>1.48</v>
          </cell>
          <cell r="AZ40">
            <v>1.57</v>
          </cell>
        </row>
        <row r="41">
          <cell r="H41">
            <v>1.47</v>
          </cell>
          <cell r="J41">
            <v>1.55</v>
          </cell>
          <cell r="K41">
            <v>0.17</v>
          </cell>
          <cell r="M41">
            <v>0.18</v>
          </cell>
          <cell r="N41">
            <v>2.66</v>
          </cell>
          <cell r="P41">
            <v>2.81</v>
          </cell>
          <cell r="Q41">
            <v>4.49</v>
          </cell>
          <cell r="S41">
            <v>4.75</v>
          </cell>
          <cell r="W41">
            <v>0.76</v>
          </cell>
          <cell r="Y41">
            <v>0.8</v>
          </cell>
          <cell r="AC41">
            <v>0.48</v>
          </cell>
          <cell r="AE41">
            <v>0.51</v>
          </cell>
          <cell r="AF41">
            <v>0.96</v>
          </cell>
          <cell r="AH41">
            <v>1.02</v>
          </cell>
          <cell r="AI41">
            <v>1.64</v>
          </cell>
          <cell r="AK41">
            <v>1.74</v>
          </cell>
          <cell r="AO41">
            <v>0.36</v>
          </cell>
          <cell r="AQ41">
            <v>0.38</v>
          </cell>
          <cell r="AR41">
            <v>0.13</v>
          </cell>
          <cell r="AT41">
            <v>0.14000000000000001</v>
          </cell>
          <cell r="AX41">
            <v>1.48</v>
          </cell>
          <cell r="AZ41">
            <v>1.57</v>
          </cell>
        </row>
        <row r="42">
          <cell r="H42">
            <v>0.9</v>
          </cell>
          <cell r="J42">
            <v>0.94</v>
          </cell>
          <cell r="K42">
            <v>0.18</v>
          </cell>
          <cell r="M42">
            <v>0.19</v>
          </cell>
          <cell r="N42">
            <v>2.8</v>
          </cell>
          <cell r="P42">
            <v>2.96</v>
          </cell>
          <cell r="Q42">
            <v>2.7</v>
          </cell>
          <cell r="S42">
            <v>2.86</v>
          </cell>
          <cell r="W42">
            <v>0.79</v>
          </cell>
          <cell r="Y42">
            <v>0.84</v>
          </cell>
          <cell r="AC42">
            <v>0.48</v>
          </cell>
          <cell r="AE42">
            <v>0.51</v>
          </cell>
          <cell r="AF42">
            <v>0.55000000000000004</v>
          </cell>
          <cell r="AH42">
            <v>0.57999999999999996</v>
          </cell>
          <cell r="AI42">
            <v>1.66</v>
          </cell>
          <cell r="AK42">
            <v>1.76</v>
          </cell>
          <cell r="AL42">
            <v>0.51</v>
          </cell>
          <cell r="AN42">
            <v>0.54</v>
          </cell>
          <cell r="AO42">
            <v>0.37</v>
          </cell>
          <cell r="AQ42">
            <v>0.39</v>
          </cell>
          <cell r="AR42">
            <v>0.13</v>
          </cell>
          <cell r="AT42">
            <v>0.14000000000000001</v>
          </cell>
          <cell r="AX42">
            <v>1.48</v>
          </cell>
          <cell r="AZ42">
            <v>1.57</v>
          </cell>
        </row>
        <row r="43">
          <cell r="H43">
            <v>2.0299999999999998</v>
          </cell>
          <cell r="J43">
            <v>2.15</v>
          </cell>
          <cell r="K43">
            <v>0.21</v>
          </cell>
          <cell r="M43">
            <v>0.22</v>
          </cell>
          <cell r="N43">
            <v>2.91</v>
          </cell>
          <cell r="P43">
            <v>3.08</v>
          </cell>
          <cell r="Q43">
            <v>2.81</v>
          </cell>
          <cell r="S43">
            <v>2.97</v>
          </cell>
          <cell r="T43">
            <v>0.9</v>
          </cell>
          <cell r="V43">
            <v>0.95</v>
          </cell>
          <cell r="W43">
            <v>1.25</v>
          </cell>
          <cell r="Y43">
            <v>1.32</v>
          </cell>
          <cell r="Z43">
            <v>5.48</v>
          </cell>
          <cell r="AB43">
            <v>5.8</v>
          </cell>
          <cell r="AC43">
            <v>0.48</v>
          </cell>
          <cell r="AE43">
            <v>0.51</v>
          </cell>
          <cell r="AF43">
            <v>0.45</v>
          </cell>
          <cell r="AH43">
            <v>0.48</v>
          </cell>
          <cell r="AI43">
            <v>1.67</v>
          </cell>
          <cell r="AK43">
            <v>1.77</v>
          </cell>
          <cell r="AL43">
            <v>0.55000000000000004</v>
          </cell>
          <cell r="AN43">
            <v>0.57999999999999996</v>
          </cell>
          <cell r="AO43">
            <v>0.41</v>
          </cell>
          <cell r="AQ43">
            <v>0.43</v>
          </cell>
          <cell r="AR43">
            <v>0.16</v>
          </cell>
          <cell r="AT43">
            <v>0.17</v>
          </cell>
          <cell r="AX43">
            <v>1.55</v>
          </cell>
          <cell r="AZ43">
            <v>1.64</v>
          </cell>
        </row>
        <row r="44">
          <cell r="H44">
            <v>2.0299999999999998</v>
          </cell>
          <cell r="J44">
            <v>2.15</v>
          </cell>
          <cell r="K44">
            <v>0.21</v>
          </cell>
          <cell r="M44">
            <v>0.22</v>
          </cell>
          <cell r="N44">
            <v>2.91</v>
          </cell>
          <cell r="P44">
            <v>3.08</v>
          </cell>
          <cell r="Q44">
            <v>2.81</v>
          </cell>
          <cell r="S44">
            <v>2.97</v>
          </cell>
          <cell r="T44">
            <v>0.9</v>
          </cell>
          <cell r="V44">
            <v>0.95</v>
          </cell>
          <cell r="W44">
            <v>1.21</v>
          </cell>
          <cell r="Y44">
            <v>1.28</v>
          </cell>
          <cell r="Z44">
            <v>5.4</v>
          </cell>
          <cell r="AB44">
            <v>5.71</v>
          </cell>
          <cell r="AC44">
            <v>0.48</v>
          </cell>
          <cell r="AE44">
            <v>0.51</v>
          </cell>
          <cell r="AF44">
            <v>0.41</v>
          </cell>
          <cell r="AH44">
            <v>0.43</v>
          </cell>
          <cell r="AI44">
            <v>1.67</v>
          </cell>
          <cell r="AK44">
            <v>1.77</v>
          </cell>
          <cell r="AL44">
            <v>0.55000000000000004</v>
          </cell>
          <cell r="AN44">
            <v>0.57999999999999996</v>
          </cell>
          <cell r="AO44">
            <v>0.41</v>
          </cell>
          <cell r="AQ44">
            <v>0.43</v>
          </cell>
          <cell r="AR44">
            <v>0.16</v>
          </cell>
          <cell r="AT44">
            <v>0.17</v>
          </cell>
          <cell r="AX44">
            <v>1.55</v>
          </cell>
          <cell r="AZ44">
            <v>1.64</v>
          </cell>
        </row>
        <row r="45">
          <cell r="H45">
            <v>1.2</v>
          </cell>
          <cell r="J45">
            <v>1.26</v>
          </cell>
          <cell r="K45">
            <v>0.18</v>
          </cell>
          <cell r="M45">
            <v>0.19</v>
          </cell>
          <cell r="N45">
            <v>2.8000000000000003</v>
          </cell>
          <cell r="P45">
            <v>2.96</v>
          </cell>
          <cell r="Q45">
            <v>2.69</v>
          </cell>
          <cell r="S45">
            <v>2.85</v>
          </cell>
          <cell r="W45">
            <v>0.79</v>
          </cell>
          <cell r="Y45">
            <v>0.84</v>
          </cell>
          <cell r="AC45">
            <v>0.48</v>
          </cell>
          <cell r="AE45">
            <v>0.51</v>
          </cell>
          <cell r="AF45">
            <v>0.56999999999999995</v>
          </cell>
          <cell r="AH45">
            <v>0.6</v>
          </cell>
          <cell r="AI45">
            <v>1.69</v>
          </cell>
          <cell r="AK45">
            <v>1.79</v>
          </cell>
          <cell r="AO45">
            <v>0.37</v>
          </cell>
          <cell r="AQ45">
            <v>0.39</v>
          </cell>
          <cell r="AR45">
            <v>0.13</v>
          </cell>
          <cell r="AT45">
            <v>0.14000000000000001</v>
          </cell>
          <cell r="AX45">
            <v>1.48</v>
          </cell>
          <cell r="AZ45">
            <v>1.57</v>
          </cell>
        </row>
        <row r="46">
          <cell r="H46">
            <v>2.16</v>
          </cell>
          <cell r="J46">
            <v>2.29</v>
          </cell>
          <cell r="K46">
            <v>0.21</v>
          </cell>
          <cell r="M46">
            <v>0.22</v>
          </cell>
          <cell r="N46">
            <v>2.91</v>
          </cell>
          <cell r="P46">
            <v>3.08</v>
          </cell>
          <cell r="Q46">
            <v>2.81</v>
          </cell>
          <cell r="S46">
            <v>2.97</v>
          </cell>
          <cell r="T46">
            <v>0.9</v>
          </cell>
          <cell r="V46">
            <v>0.95</v>
          </cell>
          <cell r="W46">
            <v>1.17</v>
          </cell>
          <cell r="Y46">
            <v>1.24</v>
          </cell>
          <cell r="Z46">
            <v>5.39</v>
          </cell>
          <cell r="AB46">
            <v>5.7</v>
          </cell>
          <cell r="AC46">
            <v>0.48</v>
          </cell>
          <cell r="AE46">
            <v>0.51</v>
          </cell>
          <cell r="AF46">
            <v>0.45</v>
          </cell>
          <cell r="AH46">
            <v>0.48</v>
          </cell>
          <cell r="AI46">
            <v>1.76</v>
          </cell>
          <cell r="AK46">
            <v>1.86</v>
          </cell>
          <cell r="AL46">
            <v>0.55000000000000004</v>
          </cell>
          <cell r="AN46">
            <v>0.57999999999999996</v>
          </cell>
          <cell r="AO46">
            <v>0.41</v>
          </cell>
          <cell r="AQ46">
            <v>0.43</v>
          </cell>
          <cell r="AR46">
            <v>0.16</v>
          </cell>
          <cell r="AT46">
            <v>0.17</v>
          </cell>
          <cell r="AX46">
            <v>1.55</v>
          </cell>
          <cell r="AZ46">
            <v>1.64</v>
          </cell>
        </row>
        <row r="47">
          <cell r="H47">
            <v>0.9</v>
          </cell>
          <cell r="J47">
            <v>0.95</v>
          </cell>
          <cell r="K47">
            <v>0.18</v>
          </cell>
          <cell r="M47">
            <v>0.19</v>
          </cell>
          <cell r="N47">
            <v>2.79</v>
          </cell>
          <cell r="P47">
            <v>2.95</v>
          </cell>
          <cell r="Q47">
            <v>2.68</v>
          </cell>
          <cell r="S47">
            <v>2.84</v>
          </cell>
          <cell r="W47">
            <v>0.74</v>
          </cell>
          <cell r="Y47">
            <v>0.78</v>
          </cell>
          <cell r="AC47">
            <v>0.48</v>
          </cell>
          <cell r="AE47">
            <v>0.51</v>
          </cell>
          <cell r="AF47">
            <v>0.65</v>
          </cell>
          <cell r="AH47">
            <v>0.69</v>
          </cell>
          <cell r="AI47">
            <v>1.41</v>
          </cell>
          <cell r="AK47">
            <v>1.49</v>
          </cell>
          <cell r="AO47">
            <v>0.37</v>
          </cell>
          <cell r="AQ47">
            <v>0.39</v>
          </cell>
          <cell r="AR47">
            <v>0.13</v>
          </cell>
          <cell r="AT47">
            <v>0.14000000000000001</v>
          </cell>
          <cell r="AX47">
            <v>1.48</v>
          </cell>
          <cell r="AZ47">
            <v>1.57</v>
          </cell>
        </row>
        <row r="48">
          <cell r="H48">
            <v>1.2</v>
          </cell>
          <cell r="J48">
            <v>1.27</v>
          </cell>
          <cell r="K48">
            <v>0.18</v>
          </cell>
          <cell r="M48">
            <v>0.19</v>
          </cell>
          <cell r="N48">
            <v>2.8000000000000003</v>
          </cell>
          <cell r="P48">
            <v>2.96</v>
          </cell>
          <cell r="Q48">
            <v>2.69</v>
          </cell>
          <cell r="S48">
            <v>2.85</v>
          </cell>
          <cell r="W48">
            <v>1.07</v>
          </cell>
          <cell r="Y48">
            <v>1.1299999999999999</v>
          </cell>
          <cell r="AC48">
            <v>0.48</v>
          </cell>
          <cell r="AE48">
            <v>0.51</v>
          </cell>
          <cell r="AF48">
            <v>0.57999999999999996</v>
          </cell>
          <cell r="AH48">
            <v>0.61</v>
          </cell>
          <cell r="AI48">
            <v>1.7</v>
          </cell>
          <cell r="AK48">
            <v>1.8</v>
          </cell>
          <cell r="AO48">
            <v>0.37</v>
          </cell>
          <cell r="AQ48">
            <v>0.39</v>
          </cell>
          <cell r="AR48">
            <v>0.13</v>
          </cell>
          <cell r="AT48">
            <v>0.14000000000000001</v>
          </cell>
          <cell r="AX48">
            <v>1.48</v>
          </cell>
          <cell r="AZ48">
            <v>1.57</v>
          </cell>
        </row>
        <row r="49">
          <cell r="H49">
            <v>2.2000000000000002</v>
          </cell>
          <cell r="J49">
            <v>2.3200000000000003</v>
          </cell>
          <cell r="K49">
            <v>0.18</v>
          </cell>
          <cell r="M49">
            <v>0.19</v>
          </cell>
          <cell r="N49">
            <v>2.8</v>
          </cell>
          <cell r="P49">
            <v>2.96</v>
          </cell>
          <cell r="Q49">
            <v>6.81</v>
          </cell>
          <cell r="S49">
            <v>7.2</v>
          </cell>
          <cell r="T49">
            <v>0.9</v>
          </cell>
          <cell r="V49">
            <v>0.95</v>
          </cell>
          <cell r="W49">
            <v>1.8</v>
          </cell>
          <cell r="Y49">
            <v>1.9</v>
          </cell>
          <cell r="Z49">
            <v>5.28</v>
          </cell>
          <cell r="AB49">
            <v>5.59</v>
          </cell>
          <cell r="AC49">
            <v>0.48</v>
          </cell>
          <cell r="AE49">
            <v>0.51</v>
          </cell>
          <cell r="AI49">
            <v>1.57</v>
          </cell>
          <cell r="AK49">
            <v>1.66</v>
          </cell>
          <cell r="AL49">
            <v>0.51</v>
          </cell>
          <cell r="AN49">
            <v>0.54</v>
          </cell>
          <cell r="AO49">
            <v>0.37</v>
          </cell>
          <cell r="AQ49">
            <v>0.39</v>
          </cell>
          <cell r="AR49">
            <v>0.13</v>
          </cell>
          <cell r="AT49">
            <v>0.14000000000000001</v>
          </cell>
          <cell r="AX49">
            <v>1.48</v>
          </cell>
          <cell r="AZ49">
            <v>1.57</v>
          </cell>
        </row>
        <row r="50">
          <cell r="H50">
            <v>2.0299999999999998</v>
          </cell>
          <cell r="J50">
            <v>2.15</v>
          </cell>
          <cell r="K50">
            <v>0.21</v>
          </cell>
          <cell r="M50">
            <v>0.22</v>
          </cell>
          <cell r="N50">
            <v>2.91</v>
          </cell>
          <cell r="P50">
            <v>3.08</v>
          </cell>
          <cell r="Q50">
            <v>2.81</v>
          </cell>
          <cell r="S50">
            <v>2.97</v>
          </cell>
          <cell r="T50">
            <v>0.9</v>
          </cell>
          <cell r="V50">
            <v>0.95</v>
          </cell>
          <cell r="W50">
            <v>1.21</v>
          </cell>
          <cell r="Y50">
            <v>1.28</v>
          </cell>
          <cell r="Z50">
            <v>5.47</v>
          </cell>
          <cell r="AB50">
            <v>5.79</v>
          </cell>
          <cell r="AC50">
            <v>0.48</v>
          </cell>
          <cell r="AE50">
            <v>0.51</v>
          </cell>
          <cell r="AF50">
            <v>0.48</v>
          </cell>
          <cell r="AH50">
            <v>0.51</v>
          </cell>
          <cell r="AI50">
            <v>1.67</v>
          </cell>
          <cell r="AK50">
            <v>1.77</v>
          </cell>
          <cell r="AL50">
            <v>0.55000000000000004</v>
          </cell>
          <cell r="AN50">
            <v>0.57999999999999996</v>
          </cell>
          <cell r="AO50">
            <v>0.41</v>
          </cell>
          <cell r="AQ50">
            <v>0.43</v>
          </cell>
          <cell r="AR50">
            <v>0.16</v>
          </cell>
          <cell r="AT50">
            <v>0.17</v>
          </cell>
          <cell r="AX50">
            <v>1.55</v>
          </cell>
          <cell r="AZ50">
            <v>1.64</v>
          </cell>
        </row>
        <row r="51">
          <cell r="H51">
            <v>2.0299999999999998</v>
          </cell>
          <cell r="J51">
            <v>2.14</v>
          </cell>
          <cell r="K51">
            <v>0.21</v>
          </cell>
          <cell r="M51">
            <v>0.22</v>
          </cell>
          <cell r="N51">
            <v>2.91</v>
          </cell>
          <cell r="P51">
            <v>3.08</v>
          </cell>
          <cell r="Q51">
            <v>2.81</v>
          </cell>
          <cell r="S51">
            <v>2.97</v>
          </cell>
          <cell r="T51">
            <v>0.9</v>
          </cell>
          <cell r="V51">
            <v>0.95</v>
          </cell>
          <cell r="W51">
            <v>1.21</v>
          </cell>
          <cell r="Y51">
            <v>1.28</v>
          </cell>
          <cell r="Z51">
            <v>5.44</v>
          </cell>
          <cell r="AB51">
            <v>5.76</v>
          </cell>
          <cell r="AC51">
            <v>0.48</v>
          </cell>
          <cell r="AE51">
            <v>0.51</v>
          </cell>
          <cell r="AF51">
            <v>0.48</v>
          </cell>
          <cell r="AH51">
            <v>0.51</v>
          </cell>
          <cell r="AI51">
            <v>1.67</v>
          </cell>
          <cell r="AK51">
            <v>1.77</v>
          </cell>
          <cell r="AL51">
            <v>0.55000000000000004</v>
          </cell>
          <cell r="AN51">
            <v>0.57999999999999996</v>
          </cell>
          <cell r="AO51">
            <v>0.41</v>
          </cell>
          <cell r="AQ51">
            <v>0.43</v>
          </cell>
          <cell r="AR51">
            <v>0.16</v>
          </cell>
          <cell r="AT51">
            <v>0.17</v>
          </cell>
          <cell r="AX51">
            <v>1.55</v>
          </cell>
          <cell r="AZ51">
            <v>1.64</v>
          </cell>
        </row>
        <row r="52">
          <cell r="H52">
            <v>1.2</v>
          </cell>
          <cell r="J52">
            <v>1.26</v>
          </cell>
          <cell r="K52">
            <v>0.18</v>
          </cell>
          <cell r="M52">
            <v>0.19</v>
          </cell>
          <cell r="N52">
            <v>2.81</v>
          </cell>
          <cell r="P52">
            <v>2.97</v>
          </cell>
          <cell r="Q52">
            <v>2.7</v>
          </cell>
          <cell r="S52">
            <v>2.86</v>
          </cell>
          <cell r="W52">
            <v>1.07</v>
          </cell>
          <cell r="Y52">
            <v>1.1299999999999999</v>
          </cell>
          <cell r="AC52">
            <v>0.48</v>
          </cell>
          <cell r="AE52">
            <v>0.51</v>
          </cell>
          <cell r="AF52">
            <v>0.63</v>
          </cell>
          <cell r="AH52">
            <v>0.67</v>
          </cell>
          <cell r="AI52">
            <v>1.7</v>
          </cell>
          <cell r="AK52">
            <v>1.8</v>
          </cell>
          <cell r="AL52">
            <v>0.51</v>
          </cell>
          <cell r="AN52">
            <v>0.54</v>
          </cell>
          <cell r="AO52">
            <v>0.37</v>
          </cell>
          <cell r="AQ52">
            <v>0.39</v>
          </cell>
          <cell r="AR52">
            <v>0.13</v>
          </cell>
          <cell r="AT52">
            <v>0.14000000000000001</v>
          </cell>
          <cell r="AX52">
            <v>1.48</v>
          </cell>
          <cell r="AZ52">
            <v>1.57</v>
          </cell>
        </row>
        <row r="53">
          <cell r="H53">
            <v>1.2</v>
          </cell>
          <cell r="J53">
            <v>1.26</v>
          </cell>
          <cell r="K53">
            <v>0.18</v>
          </cell>
          <cell r="M53">
            <v>0.19</v>
          </cell>
          <cell r="N53">
            <v>2.8000000000000003</v>
          </cell>
          <cell r="P53">
            <v>2.96</v>
          </cell>
          <cell r="Q53">
            <v>2.69</v>
          </cell>
          <cell r="S53">
            <v>2.85</v>
          </cell>
          <cell r="W53">
            <v>1.01</v>
          </cell>
          <cell r="Y53">
            <v>1.07</v>
          </cell>
          <cell r="AC53">
            <v>0.48</v>
          </cell>
          <cell r="AE53">
            <v>0.51</v>
          </cell>
          <cell r="AF53">
            <v>0.6</v>
          </cell>
          <cell r="AH53">
            <v>0.63</v>
          </cell>
          <cell r="AI53">
            <v>1.7</v>
          </cell>
          <cell r="AK53">
            <v>1.8</v>
          </cell>
          <cell r="AO53">
            <v>0.37</v>
          </cell>
          <cell r="AQ53">
            <v>0.39</v>
          </cell>
          <cell r="AR53">
            <v>0.13</v>
          </cell>
          <cell r="AT53">
            <v>0.14000000000000001</v>
          </cell>
          <cell r="AX53">
            <v>1.48</v>
          </cell>
          <cell r="AZ53">
            <v>1.57</v>
          </cell>
        </row>
        <row r="54">
          <cell r="H54">
            <v>1.2</v>
          </cell>
          <cell r="J54">
            <v>1.27</v>
          </cell>
          <cell r="K54">
            <v>0.18</v>
          </cell>
          <cell r="M54">
            <v>0.19</v>
          </cell>
          <cell r="N54">
            <v>2.8</v>
          </cell>
          <cell r="P54">
            <v>2.96</v>
          </cell>
          <cell r="Q54">
            <v>2.7</v>
          </cell>
          <cell r="S54">
            <v>2.86</v>
          </cell>
          <cell r="W54">
            <v>1.0900000000000001</v>
          </cell>
          <cell r="Y54">
            <v>1.1499999999999999</v>
          </cell>
          <cell r="AC54">
            <v>0.48</v>
          </cell>
          <cell r="AE54">
            <v>0.51</v>
          </cell>
          <cell r="AF54">
            <v>0.57999999999999996</v>
          </cell>
          <cell r="AH54">
            <v>0.61</v>
          </cell>
          <cell r="AI54">
            <v>1.93</v>
          </cell>
          <cell r="AK54">
            <v>2.04</v>
          </cell>
          <cell r="AO54">
            <v>0.37</v>
          </cell>
          <cell r="AQ54">
            <v>0.39</v>
          </cell>
          <cell r="AR54">
            <v>0.13</v>
          </cell>
          <cell r="AT54">
            <v>0.14000000000000001</v>
          </cell>
          <cell r="AX54">
            <v>1.48</v>
          </cell>
          <cell r="AZ54">
            <v>1.57</v>
          </cell>
        </row>
        <row r="55">
          <cell r="H55">
            <v>1.5</v>
          </cell>
          <cell r="J55">
            <v>1.59</v>
          </cell>
          <cell r="K55">
            <v>0.18</v>
          </cell>
          <cell r="M55">
            <v>0.19</v>
          </cell>
          <cell r="N55">
            <v>2.8</v>
          </cell>
          <cell r="P55">
            <v>2.96</v>
          </cell>
          <cell r="Q55">
            <v>2.7</v>
          </cell>
          <cell r="S55">
            <v>2.86</v>
          </cell>
          <cell r="W55">
            <v>1.0900000000000001</v>
          </cell>
          <cell r="Y55">
            <v>1.1499999999999999</v>
          </cell>
          <cell r="AC55">
            <v>0.48</v>
          </cell>
          <cell r="AE55">
            <v>0.51</v>
          </cell>
          <cell r="AF55">
            <v>0.57999999999999996</v>
          </cell>
          <cell r="AH55">
            <v>0.61</v>
          </cell>
          <cell r="AI55">
            <v>1.96</v>
          </cell>
          <cell r="AK55">
            <v>2.0699999999999998</v>
          </cell>
          <cell r="AO55">
            <v>0.37</v>
          </cell>
          <cell r="AQ55">
            <v>0.39</v>
          </cell>
          <cell r="AR55">
            <v>0.13</v>
          </cell>
          <cell r="AT55">
            <v>0.14000000000000001</v>
          </cell>
          <cell r="AX55">
            <v>1.48</v>
          </cell>
          <cell r="AZ55">
            <v>1.57</v>
          </cell>
        </row>
        <row r="56">
          <cell r="H56">
            <v>1.2</v>
          </cell>
          <cell r="J56">
            <v>1.27</v>
          </cell>
          <cell r="K56">
            <v>0.18</v>
          </cell>
          <cell r="M56">
            <v>0.19</v>
          </cell>
          <cell r="N56">
            <v>2.8</v>
          </cell>
          <cell r="P56">
            <v>2.96</v>
          </cell>
          <cell r="Q56">
            <v>2.69</v>
          </cell>
          <cell r="S56">
            <v>2.85</v>
          </cell>
          <cell r="W56">
            <v>1.01</v>
          </cell>
          <cell r="Y56">
            <v>1.07</v>
          </cell>
          <cell r="AC56">
            <v>0.48</v>
          </cell>
          <cell r="AE56">
            <v>0.51</v>
          </cell>
          <cell r="AF56">
            <v>0.61</v>
          </cell>
          <cell r="AH56">
            <v>0.63</v>
          </cell>
          <cell r="AI56">
            <v>1.82</v>
          </cell>
          <cell r="AK56">
            <v>1.93</v>
          </cell>
          <cell r="AO56">
            <v>0.37</v>
          </cell>
          <cell r="AQ56">
            <v>0.39</v>
          </cell>
          <cell r="AR56">
            <v>0.13</v>
          </cell>
          <cell r="AT56">
            <v>0.14000000000000001</v>
          </cell>
          <cell r="AX56">
            <v>1.48</v>
          </cell>
          <cell r="AZ56">
            <v>1.57</v>
          </cell>
        </row>
        <row r="57">
          <cell r="H57">
            <v>1.2</v>
          </cell>
          <cell r="J57">
            <v>1.26</v>
          </cell>
          <cell r="K57">
            <v>0.18</v>
          </cell>
          <cell r="M57">
            <v>0.19</v>
          </cell>
          <cell r="N57">
            <v>2.8</v>
          </cell>
          <cell r="P57">
            <v>2.96</v>
          </cell>
          <cell r="Q57">
            <v>2.7</v>
          </cell>
          <cell r="S57">
            <v>2.86</v>
          </cell>
          <cell r="W57">
            <v>1.06</v>
          </cell>
          <cell r="Y57">
            <v>1.1200000000000001</v>
          </cell>
          <cell r="AC57">
            <v>0.48</v>
          </cell>
          <cell r="AE57">
            <v>0.51</v>
          </cell>
          <cell r="AF57">
            <v>0.68</v>
          </cell>
          <cell r="AH57">
            <v>0.72</v>
          </cell>
          <cell r="AI57">
            <v>1.9</v>
          </cell>
          <cell r="AK57">
            <v>2.0099999999999998</v>
          </cell>
          <cell r="AO57">
            <v>0.37</v>
          </cell>
          <cell r="AQ57">
            <v>0.39</v>
          </cell>
          <cell r="AR57">
            <v>0.13</v>
          </cell>
          <cell r="AT57">
            <v>0.14000000000000001</v>
          </cell>
          <cell r="AX57">
            <v>1.48</v>
          </cell>
          <cell r="AZ57">
            <v>1.57</v>
          </cell>
        </row>
        <row r="58">
          <cell r="H58">
            <v>2.41</v>
          </cell>
          <cell r="J58">
            <v>2.5499999999999998</v>
          </cell>
          <cell r="K58">
            <v>0.18</v>
          </cell>
          <cell r="M58">
            <v>0.19</v>
          </cell>
          <cell r="N58">
            <v>2.81</v>
          </cell>
          <cell r="P58">
            <v>2.97</v>
          </cell>
          <cell r="Q58">
            <v>2.7</v>
          </cell>
          <cell r="S58">
            <v>2.86</v>
          </cell>
          <cell r="T58">
            <v>0.9</v>
          </cell>
          <cell r="V58">
            <v>0.95</v>
          </cell>
          <cell r="W58">
            <v>1.03</v>
          </cell>
          <cell r="Y58">
            <v>1.0900000000000001</v>
          </cell>
          <cell r="AC58">
            <v>0.48</v>
          </cell>
          <cell r="AE58">
            <v>0.51</v>
          </cell>
          <cell r="AF58">
            <v>0.56999999999999995</v>
          </cell>
          <cell r="AH58">
            <v>0.6</v>
          </cell>
          <cell r="AI58">
            <v>1.77</v>
          </cell>
          <cell r="AK58">
            <v>1.87</v>
          </cell>
          <cell r="AL58">
            <v>0.51</v>
          </cell>
          <cell r="AN58">
            <v>0.54</v>
          </cell>
          <cell r="AO58">
            <v>0.37</v>
          </cell>
          <cell r="AQ58">
            <v>0.39</v>
          </cell>
          <cell r="AR58">
            <v>0.13</v>
          </cell>
          <cell r="AT58">
            <v>0.14000000000000001</v>
          </cell>
          <cell r="AX58">
            <v>1.48</v>
          </cell>
          <cell r="AZ58">
            <v>1.57</v>
          </cell>
        </row>
        <row r="59">
          <cell r="H59">
            <v>2.0299999999999998</v>
          </cell>
          <cell r="J59">
            <v>2.15</v>
          </cell>
          <cell r="K59">
            <v>0.21</v>
          </cell>
          <cell r="M59">
            <v>0.22</v>
          </cell>
          <cell r="N59">
            <v>2.91</v>
          </cell>
          <cell r="P59">
            <v>3.08</v>
          </cell>
          <cell r="Q59">
            <v>2.81</v>
          </cell>
          <cell r="S59">
            <v>2.97</v>
          </cell>
          <cell r="T59">
            <v>0.9</v>
          </cell>
          <cell r="V59">
            <v>0.95</v>
          </cell>
          <cell r="W59">
            <v>1.21</v>
          </cell>
          <cell r="Y59">
            <v>1.28</v>
          </cell>
          <cell r="Z59">
            <v>5.39</v>
          </cell>
          <cell r="AB59">
            <v>5.7</v>
          </cell>
          <cell r="AC59">
            <v>0.48</v>
          </cell>
          <cell r="AE59">
            <v>0.51</v>
          </cell>
          <cell r="AF59">
            <v>0.41</v>
          </cell>
          <cell r="AH59">
            <v>0.43</v>
          </cell>
          <cell r="AI59">
            <v>1.71</v>
          </cell>
          <cell r="AK59">
            <v>1.81</v>
          </cell>
          <cell r="AL59">
            <v>0.55000000000000004</v>
          </cell>
          <cell r="AN59">
            <v>0.57999999999999996</v>
          </cell>
          <cell r="AO59">
            <v>0.41</v>
          </cell>
          <cell r="AQ59">
            <v>0.43</v>
          </cell>
          <cell r="AR59">
            <v>0.16</v>
          </cell>
          <cell r="AT59">
            <v>0.17</v>
          </cell>
          <cell r="AX59">
            <v>1.55</v>
          </cell>
          <cell r="AZ59">
            <v>1.64</v>
          </cell>
        </row>
        <row r="60">
          <cell r="H60">
            <v>1.2</v>
          </cell>
          <cell r="J60">
            <v>1.27</v>
          </cell>
          <cell r="K60">
            <v>0.18</v>
          </cell>
          <cell r="M60">
            <v>0.19</v>
          </cell>
          <cell r="N60">
            <v>2.81</v>
          </cell>
          <cell r="P60">
            <v>2.97</v>
          </cell>
          <cell r="Q60">
            <v>2.71</v>
          </cell>
          <cell r="S60">
            <v>2.87</v>
          </cell>
          <cell r="W60">
            <v>1.0900000000000001</v>
          </cell>
          <cell r="Y60">
            <v>1.1499999999999999</v>
          </cell>
          <cell r="AC60">
            <v>0.48</v>
          </cell>
          <cell r="AE60">
            <v>0.51</v>
          </cell>
          <cell r="AF60">
            <v>0.51</v>
          </cell>
          <cell r="AH60">
            <v>0.54</v>
          </cell>
          <cell r="AI60">
            <v>1.92</v>
          </cell>
          <cell r="AK60">
            <v>2.0299999999999998</v>
          </cell>
          <cell r="AL60">
            <v>0.51</v>
          </cell>
          <cell r="AN60">
            <v>0.54</v>
          </cell>
          <cell r="AO60">
            <v>0.37</v>
          </cell>
          <cell r="AQ60">
            <v>0.39</v>
          </cell>
          <cell r="AR60">
            <v>0.13</v>
          </cell>
          <cell r="AT60">
            <v>0.14000000000000001</v>
          </cell>
          <cell r="AX60">
            <v>1.48</v>
          </cell>
          <cell r="AZ60">
            <v>1.57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Дзержинского 22"/>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3555.38</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Дзержинского 26"/>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2716</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Дзержинского 62"/>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3929.8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Дзержинского 65"/>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3546.4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Привокзальная д.1"/>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1477.8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Привокзальная д.2"/>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3015.41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Пушкина 1а"/>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3059.4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Пушкина 5"/>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3076.4</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Пушкина 6"/>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2718.9</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Пушкина 8"/>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3038.5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Грунина 2"/>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12438.2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Грунина 3"/>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5024.3999999999996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Грунина 4"/>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12389.1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Грунина 5"/>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3497.54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Грунина 6"/>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3097.9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Грунина 7"/>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2141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Грунина 9"/>
      <sheetName val="Лист1"/>
      <sheetName val="Лист2"/>
      <sheetName val="Лист3"/>
      <sheetName val="Лист4"/>
      <sheetName val="Лист5"/>
      <sheetName val="Лист6"/>
      <sheetName val="Лист7"/>
      <sheetName val="Лист8"/>
      <sheetName val="Лист9"/>
      <sheetName val="Лист10"/>
      <sheetName val="Лист11"/>
      <sheetName val="Лист12"/>
    </sheetNames>
    <sheetDataSet>
      <sheetData sheetId="0">
        <row r="9">
          <cell r="G9">
            <v>4447.8500000000004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7"/>
  <sheetViews>
    <sheetView topLeftCell="A56" zoomScale="89" zoomScaleNormal="89" workbookViewId="0">
      <selection activeCell="B66" sqref="B66:C69"/>
    </sheetView>
  </sheetViews>
  <sheetFormatPr defaultRowHeight="12.75" x14ac:dyDescent="0.2"/>
  <cols>
    <col min="1" max="1" width="5.83203125" style="7" customWidth="1"/>
    <col min="2" max="2" width="46.1640625" style="7" customWidth="1"/>
    <col min="3" max="3" width="18.1640625" style="7" customWidth="1"/>
    <col min="4" max="4" width="16.1640625" style="7" customWidth="1"/>
    <col min="5" max="5" width="18.5" style="7" customWidth="1"/>
    <col min="6" max="6" width="21.6640625" style="7" customWidth="1"/>
    <col min="7" max="7" width="23.5" style="7" customWidth="1"/>
    <col min="8" max="8" width="38" style="7" customWidth="1"/>
  </cols>
  <sheetData>
    <row r="1" spans="1:8" s="13" customFormat="1" ht="18.75" x14ac:dyDescent="0.3">
      <c r="G1" s="173" t="s">
        <v>44</v>
      </c>
      <c r="H1" s="173"/>
    </row>
    <row r="2" spans="1:8" s="13" customFormat="1" ht="18.75" x14ac:dyDescent="0.3">
      <c r="G2" s="173" t="s">
        <v>45</v>
      </c>
      <c r="H2" s="173"/>
    </row>
    <row r="3" spans="1:8" s="13" customFormat="1" ht="18.75" x14ac:dyDescent="0.3">
      <c r="G3" s="173" t="s">
        <v>46</v>
      </c>
      <c r="H3" s="173"/>
    </row>
    <row r="4" spans="1:8" s="14" customFormat="1" ht="18.75" x14ac:dyDescent="0.3">
      <c r="G4" s="173" t="s">
        <v>47</v>
      </c>
      <c r="H4" s="173"/>
    </row>
    <row r="5" spans="1:8" s="14" customFormat="1" ht="33.75" customHeight="1" x14ac:dyDescent="0.3">
      <c r="G5" s="174" t="s">
        <v>52</v>
      </c>
      <c r="H5" s="174"/>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62</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01.07.25'!$D$5</f>
        <v>253.51</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4.25" customHeight="1" x14ac:dyDescent="0.2">
      <c r="A27" s="187"/>
      <c r="B27" s="189"/>
      <c r="C27" s="191"/>
      <c r="D27" s="189"/>
      <c r="E27" s="16" t="s">
        <v>5</v>
      </c>
      <c r="F27" s="17" t="s">
        <v>26</v>
      </c>
      <c r="G27" s="16" t="s">
        <v>5</v>
      </c>
      <c r="H27" s="17" t="s">
        <v>27</v>
      </c>
    </row>
    <row r="28" spans="1:8" ht="25.5" x14ac:dyDescent="0.2">
      <c r="A28" s="22">
        <v>1</v>
      </c>
      <c r="B28" s="16" t="s">
        <v>11</v>
      </c>
      <c r="C28" s="23" t="s">
        <v>15</v>
      </c>
      <c r="D28" s="24">
        <f>('[2]Оригинал Тариф с 01.07.25'!$AC$5+'[2]Оригинал Тариф с 01.07.25'!$AE$5)/2</f>
        <v>0.495</v>
      </c>
      <c r="E28" s="25">
        <f>$G$21</f>
        <v>253.51</v>
      </c>
      <c r="F28" s="25">
        <f>D28*E28*12</f>
        <v>1505.8494000000001</v>
      </c>
      <c r="G28" s="25">
        <f>E28</f>
        <v>253.51</v>
      </c>
      <c r="H28" s="25">
        <f>D28*G28*12</f>
        <v>1505.8494000000001</v>
      </c>
    </row>
    <row r="29" spans="1:8" ht="24" x14ac:dyDescent="0.2">
      <c r="A29" s="22">
        <v>2</v>
      </c>
      <c r="B29" s="26" t="s">
        <v>12</v>
      </c>
      <c r="C29" s="23" t="s">
        <v>15</v>
      </c>
      <c r="D29" s="24">
        <f>('[2]Оригинал Тариф с 01.07.25'!$AX$5+'[2]Оригинал Тариф с 01.07.25'!$AZ$5)/2</f>
        <v>1.5249999999999999</v>
      </c>
      <c r="E29" s="25">
        <f t="shared" ref="E29:E37" si="0">$G$21</f>
        <v>253.51</v>
      </c>
      <c r="F29" s="25">
        <f t="shared" ref="F29:F37" si="1">D29*E29*12</f>
        <v>4639.2329999999993</v>
      </c>
      <c r="G29" s="25">
        <f t="shared" ref="G29:G37" si="2">E29</f>
        <v>253.51</v>
      </c>
      <c r="H29" s="25">
        <f t="shared" ref="H29:H37" si="3">D29*G29*12</f>
        <v>4639.2329999999993</v>
      </c>
    </row>
    <row r="30" spans="1:8" ht="48" customHeight="1" x14ac:dyDescent="0.2">
      <c r="A30" s="22">
        <v>3</v>
      </c>
      <c r="B30" s="26" t="s">
        <v>13</v>
      </c>
      <c r="C30" s="23" t="s">
        <v>15</v>
      </c>
      <c r="D30" s="24">
        <f>('[2]Оригинал Тариф с 01.07.25'!$N$5+'[2]Оригинал Тариф с 01.07.25'!$P$5)/2</f>
        <v>2.87</v>
      </c>
      <c r="E30" s="25">
        <f t="shared" si="0"/>
        <v>253.51</v>
      </c>
      <c r="F30" s="25">
        <f t="shared" si="1"/>
        <v>8730.8844000000008</v>
      </c>
      <c r="G30" s="25">
        <f t="shared" si="2"/>
        <v>253.51</v>
      </c>
      <c r="H30" s="25">
        <f t="shared" si="3"/>
        <v>8730.8844000000008</v>
      </c>
    </row>
    <row r="31" spans="1:8" ht="24" x14ac:dyDescent="0.2">
      <c r="A31" s="22">
        <v>4</v>
      </c>
      <c r="B31" s="26" t="s">
        <v>23</v>
      </c>
      <c r="C31" s="23" t="s">
        <v>15</v>
      </c>
      <c r="D31" s="24">
        <f>('[2]Оригинал Тариф с 01.07.25'!$H$5+'[2]Оригинал Тариф с 01.07.25'!$J$5)/2</f>
        <v>0.49</v>
      </c>
      <c r="E31" s="25">
        <f t="shared" si="0"/>
        <v>253.51</v>
      </c>
      <c r="F31" s="25">
        <f t="shared" si="1"/>
        <v>1490.6387999999999</v>
      </c>
      <c r="G31" s="25">
        <f t="shared" si="2"/>
        <v>253.51</v>
      </c>
      <c r="H31" s="25">
        <f t="shared" si="3"/>
        <v>1490.6387999999999</v>
      </c>
    </row>
    <row r="32" spans="1:8" ht="100.5" customHeight="1" x14ac:dyDescent="0.2">
      <c r="A32" s="22">
        <v>5</v>
      </c>
      <c r="B32" s="26" t="s">
        <v>17</v>
      </c>
      <c r="C32" s="23" t="s">
        <v>15</v>
      </c>
      <c r="D32" s="24">
        <f>('[2]Оригинал Тариф с 01.07.25'!$W$5+'[2]Оригинал Тариф с 01.07.25'!$Y$5)/2</f>
        <v>0.74</v>
      </c>
      <c r="E32" s="25">
        <f t="shared" si="0"/>
        <v>253.51</v>
      </c>
      <c r="F32" s="25">
        <f t="shared" si="1"/>
        <v>2251.1687999999999</v>
      </c>
      <c r="G32" s="25">
        <f t="shared" si="2"/>
        <v>253.51</v>
      </c>
      <c r="H32" s="25">
        <f t="shared" si="3"/>
        <v>2251.1687999999999</v>
      </c>
    </row>
    <row r="33" spans="1:8" ht="99.75" customHeight="1" x14ac:dyDescent="0.2">
      <c r="A33" s="22">
        <v>6</v>
      </c>
      <c r="B33" s="26" t="s">
        <v>18</v>
      </c>
      <c r="C33" s="23" t="s">
        <v>15</v>
      </c>
      <c r="D33" s="24">
        <f>('[2]Оригинал Тариф с 01.07.25'!$AI$5+'[2]Оригинал Тариф с 01.07.25'!$AK$5)/2</f>
        <v>1.615</v>
      </c>
      <c r="E33" s="25">
        <f t="shared" si="0"/>
        <v>253.51</v>
      </c>
      <c r="F33" s="25">
        <f t="shared" si="1"/>
        <v>4913.023799999999</v>
      </c>
      <c r="G33" s="25">
        <f t="shared" si="2"/>
        <v>253.51</v>
      </c>
      <c r="H33" s="25">
        <f t="shared" si="3"/>
        <v>4913.023799999999</v>
      </c>
    </row>
    <row r="34" spans="1:8" ht="72" x14ac:dyDescent="0.2">
      <c r="A34" s="22">
        <v>7</v>
      </c>
      <c r="B34" s="26" t="s">
        <v>19</v>
      </c>
      <c r="C34" s="23" t="s">
        <v>15</v>
      </c>
      <c r="D34" s="24">
        <f>('[2]Оригинал Тариф с 01.07.25'!$AO$5+'[2]Оригинал Тариф с 01.07.25'!$AQ$5)/2</f>
        <v>0.38</v>
      </c>
      <c r="E34" s="25">
        <f t="shared" si="0"/>
        <v>253.51</v>
      </c>
      <c r="F34" s="25">
        <f t="shared" si="1"/>
        <v>1156.0056</v>
      </c>
      <c r="G34" s="25">
        <f t="shared" si="2"/>
        <v>253.51</v>
      </c>
      <c r="H34" s="25">
        <f t="shared" si="3"/>
        <v>1156.0056</v>
      </c>
    </row>
    <row r="35" spans="1:8" ht="98.25" customHeight="1" x14ac:dyDescent="0.2">
      <c r="A35" s="22">
        <v>8</v>
      </c>
      <c r="B35" s="26" t="s">
        <v>20</v>
      </c>
      <c r="C35" s="23" t="s">
        <v>15</v>
      </c>
      <c r="D35" s="24">
        <f>('[2]Оригинал Тариф с 01.07.25'!$AR$5+'[2]Оригинал Тариф с 01.07.25'!$AT$5)/2</f>
        <v>0.13500000000000001</v>
      </c>
      <c r="E35" s="25">
        <f t="shared" si="0"/>
        <v>253.51</v>
      </c>
      <c r="F35" s="25">
        <f t="shared" si="1"/>
        <v>410.68619999999999</v>
      </c>
      <c r="G35" s="25">
        <f t="shared" si="2"/>
        <v>253.51</v>
      </c>
      <c r="H35" s="25">
        <f t="shared" si="3"/>
        <v>410.68619999999999</v>
      </c>
    </row>
    <row r="36" spans="1:8" ht="24" x14ac:dyDescent="0.2">
      <c r="A36" s="22">
        <v>9</v>
      </c>
      <c r="B36" s="26" t="s">
        <v>14</v>
      </c>
      <c r="C36" s="23" t="s">
        <v>15</v>
      </c>
      <c r="D36" s="24">
        <f>('[2]Оригинал Тариф с 01.07.25'!$AF$5+'[2]Оригинал Тариф с 01.07.25'!$AH$5)/2</f>
        <v>1.5449999999999999</v>
      </c>
      <c r="E36" s="25">
        <f t="shared" si="0"/>
        <v>253.51</v>
      </c>
      <c r="F36" s="25">
        <f t="shared" si="1"/>
        <v>4700.0753999999997</v>
      </c>
      <c r="G36" s="25">
        <f t="shared" si="2"/>
        <v>253.51</v>
      </c>
      <c r="H36" s="25">
        <f t="shared" si="3"/>
        <v>4700.0753999999997</v>
      </c>
    </row>
    <row r="37" spans="1:8" ht="52.5" customHeight="1" x14ac:dyDescent="0.2">
      <c r="A37" s="22">
        <v>10</v>
      </c>
      <c r="B37" s="26" t="s">
        <v>21</v>
      </c>
      <c r="C37" s="23" t="s">
        <v>15</v>
      </c>
      <c r="D37" s="24">
        <f>('[2]Оригинал Тариф с 01.07.25'!$Q$5+'[2]Оригинал Тариф с 01.07.25'!$S$5)/2</f>
        <v>2.77</v>
      </c>
      <c r="E37" s="25">
        <f t="shared" si="0"/>
        <v>253.51</v>
      </c>
      <c r="F37" s="25">
        <f t="shared" si="1"/>
        <v>8426.6723999999995</v>
      </c>
      <c r="G37" s="25">
        <f t="shared" si="2"/>
        <v>253.51</v>
      </c>
      <c r="H37" s="25">
        <f t="shared" si="3"/>
        <v>8426.6723999999995</v>
      </c>
    </row>
    <row r="38" spans="1:8" ht="11.25" customHeight="1" x14ac:dyDescent="0.2">
      <c r="A38" s="166" t="s">
        <v>6</v>
      </c>
      <c r="B38" s="167"/>
      <c r="C38" s="167"/>
      <c r="D38" s="168"/>
      <c r="E38" s="27"/>
      <c r="F38" s="27">
        <f>SUM(F28:F37)</f>
        <v>38224.237800000003</v>
      </c>
      <c r="G38" s="27"/>
      <c r="H38" s="27">
        <f>SUM(H28:H37)</f>
        <v>38224.237800000003</v>
      </c>
    </row>
    <row r="39" spans="1:8" ht="45" customHeight="1" x14ac:dyDescent="0.2">
      <c r="A39" s="155" t="s">
        <v>134</v>
      </c>
      <c r="B39" s="169"/>
      <c r="C39" s="169"/>
      <c r="D39" s="169"/>
      <c r="E39" s="169"/>
      <c r="F39" s="169"/>
      <c r="G39" s="169"/>
      <c r="H39" s="169"/>
    </row>
    <row r="40" spans="1:8" ht="26.25" customHeight="1" x14ac:dyDescent="0.2">
      <c r="A40" s="149" t="s">
        <v>135</v>
      </c>
      <c r="B40" s="149"/>
      <c r="C40" s="149"/>
      <c r="D40" s="149"/>
      <c r="E40" s="149"/>
      <c r="F40" s="149"/>
      <c r="G40" s="149"/>
      <c r="H40" s="54">
        <v>-77700.851200000005</v>
      </c>
    </row>
    <row r="41" spans="1:8" ht="50.25" customHeight="1" x14ac:dyDescent="0.2">
      <c r="A41" s="149" t="s">
        <v>125</v>
      </c>
      <c r="B41" s="149"/>
      <c r="C41" s="149"/>
      <c r="D41" s="149"/>
      <c r="E41" s="149"/>
      <c r="F41" s="149"/>
      <c r="G41" s="149"/>
      <c r="H41" s="54">
        <v>3969.9665999999997</v>
      </c>
    </row>
    <row r="42" spans="1:8" ht="31.5" customHeight="1" x14ac:dyDescent="0.2">
      <c r="A42" s="170" t="s">
        <v>126</v>
      </c>
      <c r="B42" s="171"/>
      <c r="C42" s="171"/>
      <c r="D42" s="171"/>
      <c r="E42" s="171"/>
      <c r="F42" s="171"/>
      <c r="G42" s="172"/>
      <c r="H42" s="54">
        <f>H40+H41</f>
        <v>-73730.884600000005</v>
      </c>
    </row>
    <row r="43" spans="1:8" ht="30.75" customHeight="1" x14ac:dyDescent="0.2">
      <c r="A43" s="149" t="s">
        <v>127</v>
      </c>
      <c r="B43" s="149"/>
      <c r="C43" s="149"/>
      <c r="D43" s="149"/>
      <c r="E43" s="149"/>
      <c r="F43" s="149"/>
      <c r="G43" s="149"/>
      <c r="H43" s="54">
        <v>1619.66</v>
      </c>
    </row>
    <row r="44" spans="1:8" ht="27" customHeight="1" x14ac:dyDescent="0.2">
      <c r="A44" s="149" t="s">
        <v>128</v>
      </c>
      <c r="B44" s="149"/>
      <c r="C44" s="149"/>
      <c r="D44" s="149"/>
      <c r="E44" s="149"/>
      <c r="F44" s="149"/>
      <c r="G44" s="149"/>
      <c r="H44" s="55">
        <f>H42-H43</f>
        <v>-75350.544600000008</v>
      </c>
    </row>
    <row r="45" spans="1:8" ht="16.5" customHeight="1" x14ac:dyDescent="0.2">
      <c r="A45" s="40"/>
      <c r="B45" s="41"/>
      <c r="C45" s="41"/>
      <c r="D45" s="41"/>
      <c r="E45" s="41"/>
      <c r="F45" s="41"/>
      <c r="G45" s="41"/>
      <c r="H45" s="41"/>
    </row>
    <row r="46" spans="1:8" ht="145.35" customHeight="1" x14ac:dyDescent="0.2">
      <c r="A46" s="44" t="s">
        <v>1</v>
      </c>
      <c r="B46" s="152" t="s">
        <v>8</v>
      </c>
      <c r="C46" s="152"/>
      <c r="D46" s="152"/>
      <c r="E46" s="46" t="s">
        <v>41</v>
      </c>
      <c r="F46" s="1" t="s">
        <v>9</v>
      </c>
      <c r="G46" s="2" t="s">
        <v>42</v>
      </c>
      <c r="H46" s="2" t="s">
        <v>43</v>
      </c>
    </row>
    <row r="47" spans="1:8" ht="28.5" customHeight="1" x14ac:dyDescent="0.2">
      <c r="A47" s="47">
        <v>1</v>
      </c>
      <c r="B47" s="143" t="s">
        <v>129</v>
      </c>
      <c r="C47" s="144"/>
      <c r="D47" s="145"/>
      <c r="E47" s="150" t="s">
        <v>130</v>
      </c>
      <c r="F47" s="48">
        <v>1200</v>
      </c>
      <c r="G47" s="49"/>
      <c r="H47" s="141" t="s">
        <v>131</v>
      </c>
    </row>
    <row r="48" spans="1:8" ht="31.5" customHeight="1" x14ac:dyDescent="0.2">
      <c r="A48" s="47">
        <v>2</v>
      </c>
      <c r="B48" s="143" t="s">
        <v>132</v>
      </c>
      <c r="C48" s="144"/>
      <c r="D48" s="145"/>
      <c r="E48" s="151"/>
      <c r="F48" s="50">
        <v>419.66</v>
      </c>
      <c r="G48" s="51" t="s">
        <v>133</v>
      </c>
      <c r="H48" s="142"/>
    </row>
    <row r="49" spans="1:8" ht="20.100000000000001" customHeight="1" x14ac:dyDescent="0.2">
      <c r="A49" s="146" t="s">
        <v>6</v>
      </c>
      <c r="B49" s="147"/>
      <c r="C49" s="147"/>
      <c r="D49" s="148"/>
      <c r="E49" s="52"/>
      <c r="F49" s="53">
        <f>SUM(F47:F48)</f>
        <v>1619.66</v>
      </c>
      <c r="G49" s="12"/>
      <c r="H49" s="12"/>
    </row>
    <row r="50" spans="1:8" ht="19.5" customHeight="1" x14ac:dyDescent="0.2">
      <c r="A50" s="196" t="s">
        <v>59</v>
      </c>
      <c r="B50" s="196"/>
      <c r="C50" s="196"/>
      <c r="D50" s="196"/>
      <c r="E50" s="196"/>
      <c r="F50" s="196"/>
      <c r="G50" s="196"/>
      <c r="H50" s="196"/>
    </row>
    <row r="51" spans="1:8" ht="45" customHeight="1" x14ac:dyDescent="0.2">
      <c r="A51" s="10"/>
      <c r="B51" s="10"/>
      <c r="C51" s="10"/>
      <c r="D51" s="10"/>
      <c r="E51" s="10"/>
      <c r="F51" s="10"/>
      <c r="G51" s="15">
        <f>'[1]Оригинал Тариф с 01.07.25'!$BK$5</f>
        <v>15088.915199999999</v>
      </c>
      <c r="H51" s="10"/>
    </row>
    <row r="52" spans="1:8" ht="41.25" customHeight="1" x14ac:dyDescent="0.2">
      <c r="A52" s="155" t="s">
        <v>28</v>
      </c>
      <c r="B52" s="155"/>
      <c r="C52" s="155"/>
      <c r="D52" s="155"/>
      <c r="E52" s="155"/>
      <c r="F52" s="155"/>
      <c r="G52" s="155"/>
      <c r="H52" s="155"/>
    </row>
    <row r="53" spans="1:8" ht="138" customHeight="1" x14ac:dyDescent="0.2">
      <c r="A53" s="6" t="s">
        <v>29</v>
      </c>
      <c r="B53" s="156" t="s">
        <v>30</v>
      </c>
      <c r="C53" s="156"/>
      <c r="D53" s="156" t="s">
        <v>31</v>
      </c>
      <c r="E53" s="156"/>
      <c r="F53" s="156" t="s">
        <v>32</v>
      </c>
      <c r="G53" s="156"/>
    </row>
    <row r="54" spans="1:8" ht="15.75" x14ac:dyDescent="0.2">
      <c r="A54" s="4">
        <v>1</v>
      </c>
      <c r="B54" s="197">
        <v>2</v>
      </c>
      <c r="C54" s="197"/>
      <c r="D54" s="197">
        <v>3</v>
      </c>
      <c r="E54" s="197"/>
      <c r="F54" s="197">
        <v>4</v>
      </c>
      <c r="G54" s="197"/>
    </row>
    <row r="55" spans="1:8" ht="12.75" customHeight="1" x14ac:dyDescent="0.2">
      <c r="A55" s="6" t="s">
        <v>124</v>
      </c>
      <c r="B55" s="162">
        <v>2</v>
      </c>
      <c r="C55" s="163"/>
      <c r="D55" s="162">
        <v>1</v>
      </c>
      <c r="E55" s="163"/>
      <c r="F55" s="153">
        <v>0</v>
      </c>
      <c r="G55" s="154"/>
    </row>
    <row r="56" spans="1:8" ht="107.25" customHeight="1" x14ac:dyDescent="0.2">
      <c r="A56" s="155" t="s">
        <v>33</v>
      </c>
      <c r="B56" s="155"/>
      <c r="C56" s="155"/>
      <c r="D56" s="155"/>
      <c r="E56" s="155"/>
      <c r="F56" s="155"/>
      <c r="G56" s="155"/>
      <c r="H56" s="155"/>
    </row>
    <row r="57" spans="1:8" ht="15.75" x14ac:dyDescent="0.2">
      <c r="A57" s="5"/>
    </row>
    <row r="58" spans="1:8" ht="47.25" x14ac:dyDescent="0.2">
      <c r="A58" s="6" t="s">
        <v>29</v>
      </c>
      <c r="B58" s="156" t="s">
        <v>34</v>
      </c>
      <c r="C58" s="156"/>
      <c r="D58" s="156" t="s">
        <v>35</v>
      </c>
      <c r="E58" s="156"/>
      <c r="F58" s="6" t="s">
        <v>36</v>
      </c>
      <c r="G58" s="6" t="s">
        <v>37</v>
      </c>
      <c r="H58" s="4" t="s">
        <v>38</v>
      </c>
    </row>
    <row r="59" spans="1:8" ht="15.75" x14ac:dyDescent="0.2">
      <c r="A59" s="6">
        <v>1</v>
      </c>
      <c r="B59" s="156">
        <v>2</v>
      </c>
      <c r="C59" s="156"/>
      <c r="D59" s="156">
        <v>3</v>
      </c>
      <c r="E59" s="156"/>
      <c r="F59" s="6">
        <v>4</v>
      </c>
      <c r="G59" s="6">
        <v>5</v>
      </c>
      <c r="H59" s="4">
        <v>6</v>
      </c>
    </row>
    <row r="60" spans="1:8" ht="47.25" customHeight="1" x14ac:dyDescent="0.2">
      <c r="A60" s="6">
        <v>1</v>
      </c>
      <c r="B60" s="156" t="s">
        <v>39</v>
      </c>
      <c r="C60" s="156"/>
      <c r="D60" s="164">
        <v>335029.2</v>
      </c>
      <c r="E60" s="164"/>
      <c r="F60" s="4">
        <v>61834.33</v>
      </c>
      <c r="G60" s="4">
        <v>28819.66</v>
      </c>
      <c r="H60" s="4">
        <f>F60-G60+D60</f>
        <v>368043.87</v>
      </c>
    </row>
    <row r="61" spans="1:8" ht="44.25" customHeight="1" x14ac:dyDescent="0.2">
      <c r="A61" s="6">
        <v>2</v>
      </c>
      <c r="B61" s="156" t="s">
        <v>40</v>
      </c>
      <c r="C61" s="156"/>
      <c r="D61" s="160">
        <v>409536.92</v>
      </c>
      <c r="E61" s="161"/>
      <c r="F61" s="4">
        <v>27404.400000000001</v>
      </c>
      <c r="G61" s="4">
        <v>14511.62</v>
      </c>
      <c r="H61" s="4">
        <f>F61-G61+D61</f>
        <v>422429.7</v>
      </c>
    </row>
    <row r="62" spans="1:8" ht="15.75" customHeight="1" x14ac:dyDescent="0.2">
      <c r="A62" s="157" t="s">
        <v>22</v>
      </c>
      <c r="B62" s="158"/>
      <c r="C62" s="159"/>
      <c r="D62" s="165"/>
      <c r="E62" s="165"/>
      <c r="F62" s="6"/>
      <c r="G62" s="6"/>
      <c r="H62" s="4"/>
    </row>
    <row r="66" spans="3:3" x14ac:dyDescent="0.2">
      <c r="C66" s="135"/>
    </row>
    <row r="67" spans="3:3" x14ac:dyDescent="0.2">
      <c r="C67" s="135"/>
    </row>
  </sheetData>
  <mergeCells count="63">
    <mergeCell ref="A50:H50"/>
    <mergeCell ref="B53:C53"/>
    <mergeCell ref="D53:E53"/>
    <mergeCell ref="F53:G53"/>
    <mergeCell ref="B54:C54"/>
    <mergeCell ref="D54:E54"/>
    <mergeCell ref="F54:G54"/>
    <mergeCell ref="A52:H52"/>
    <mergeCell ref="A16:H16"/>
    <mergeCell ref="A17:H17"/>
    <mergeCell ref="A18:H18"/>
    <mergeCell ref="A19:H19"/>
    <mergeCell ref="A26:A27"/>
    <mergeCell ref="B26:B27"/>
    <mergeCell ref="C26:C27"/>
    <mergeCell ref="D26:D27"/>
    <mergeCell ref="E26:F26"/>
    <mergeCell ref="G26:H26"/>
    <mergeCell ref="A20:H20"/>
    <mergeCell ref="A23:H23"/>
    <mergeCell ref="A25:H25"/>
    <mergeCell ref="A11:H11"/>
    <mergeCell ref="A12:H12"/>
    <mergeCell ref="A13:H13"/>
    <mergeCell ref="A14:H14"/>
    <mergeCell ref="A15:H15"/>
    <mergeCell ref="A6:H6"/>
    <mergeCell ref="A7:H7"/>
    <mergeCell ref="A8:H8"/>
    <mergeCell ref="A9:H9"/>
    <mergeCell ref="A10:H10"/>
    <mergeCell ref="G1:H1"/>
    <mergeCell ref="G2:H2"/>
    <mergeCell ref="G3:H3"/>
    <mergeCell ref="G4:H4"/>
    <mergeCell ref="G5:H5"/>
    <mergeCell ref="A38:D38"/>
    <mergeCell ref="A39:H39"/>
    <mergeCell ref="A40:G40"/>
    <mergeCell ref="A41:G41"/>
    <mergeCell ref="A42:G42"/>
    <mergeCell ref="A62:C62"/>
    <mergeCell ref="B61:C61"/>
    <mergeCell ref="D61:E61"/>
    <mergeCell ref="B55:C55"/>
    <mergeCell ref="D55:E55"/>
    <mergeCell ref="B60:C60"/>
    <mergeCell ref="D60:E60"/>
    <mergeCell ref="D62:E62"/>
    <mergeCell ref="F55:G55"/>
    <mergeCell ref="A56:H56"/>
    <mergeCell ref="B58:C58"/>
    <mergeCell ref="D58:E58"/>
    <mergeCell ref="B59:C59"/>
    <mergeCell ref="D59:E59"/>
    <mergeCell ref="H47:H48"/>
    <mergeCell ref="B48:D48"/>
    <mergeCell ref="A49:D49"/>
    <mergeCell ref="A43:G43"/>
    <mergeCell ref="A44:G44"/>
    <mergeCell ref="B47:D47"/>
    <mergeCell ref="E47:E48"/>
    <mergeCell ref="B46:D46"/>
  </mergeCells>
  <pageMargins left="0.70866141732283472" right="0.70866141732283472" top="0.55118110236220474" bottom="0.35433070866141736" header="0.31496062992125984" footer="0.31496062992125984"/>
  <pageSetup paperSize="9" scale="3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C778F-C4D0-45C2-B0F0-159B3546140B}">
  <sheetPr>
    <pageSetUpPr fitToPage="1"/>
  </sheetPr>
  <dimension ref="A1:J86"/>
  <sheetViews>
    <sheetView topLeftCell="A65" workbookViewId="0">
      <selection activeCell="B83" sqref="B83:C87"/>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5.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77</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01.07.25'!$D$14</f>
        <v>4447.8500000000004</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01.07.25'!$AC$14+'[2]Оригинал Тариф с 01.07.25'!$AE$14)/2</f>
        <v>0.495</v>
      </c>
      <c r="E28" s="20">
        <f>'[9]Грунина 9'!$G$9</f>
        <v>4447.8500000000004</v>
      </c>
      <c r="F28" s="20">
        <f>D28*E28*12</f>
        <v>26420.228999999999</v>
      </c>
      <c r="G28" s="20">
        <f>E28</f>
        <v>4447.8500000000004</v>
      </c>
      <c r="H28" s="20">
        <f>D28*G28*12</f>
        <v>26420.228999999999</v>
      </c>
    </row>
    <row r="29" spans="1:8" ht="25.5" x14ac:dyDescent="0.2">
      <c r="A29" s="29">
        <v>2</v>
      </c>
      <c r="B29" s="30" t="s">
        <v>67</v>
      </c>
      <c r="C29" s="18" t="s">
        <v>15</v>
      </c>
      <c r="D29" s="19">
        <f>('[2]Оригинал Тариф с 01.07.25'!$K$14+'[2]Оригинал Тариф с 01.07.25'!$M$14)/2</f>
        <v>0.185</v>
      </c>
      <c r="E29" s="20">
        <f>'[9]Грунина 9'!$G$9</f>
        <v>4447.8500000000004</v>
      </c>
      <c r="F29" s="20">
        <f t="shared" ref="F29:F39" si="0">D29*E29*12</f>
        <v>9874.2270000000008</v>
      </c>
      <c r="G29" s="20">
        <f t="shared" ref="G29:G39" si="1">E29</f>
        <v>4447.8500000000004</v>
      </c>
      <c r="H29" s="20">
        <f t="shared" ref="H29:H39" si="2">D29*G29*12</f>
        <v>9874.2270000000008</v>
      </c>
    </row>
    <row r="30" spans="1:8" ht="24" customHeight="1" x14ac:dyDescent="0.2">
      <c r="A30" s="29">
        <v>3</v>
      </c>
      <c r="B30" s="30" t="s">
        <v>12</v>
      </c>
      <c r="C30" s="18" t="s">
        <v>15</v>
      </c>
      <c r="D30" s="19">
        <f>('[2]Оригинал Тариф с 01.07.25'!$AX$14+'[2]Оригинал Тариф с 01.07.25'!$AZ$14)/2</f>
        <v>1.5249999999999999</v>
      </c>
      <c r="E30" s="20">
        <f>'[9]Грунина 9'!$G$9</f>
        <v>4447.8500000000004</v>
      </c>
      <c r="F30" s="20">
        <f t="shared" si="0"/>
        <v>81395.654999999999</v>
      </c>
      <c r="G30" s="20">
        <f t="shared" si="1"/>
        <v>4447.8500000000004</v>
      </c>
      <c r="H30" s="20">
        <f t="shared" si="2"/>
        <v>81395.654999999999</v>
      </c>
    </row>
    <row r="31" spans="1:8" ht="29.25" customHeight="1" x14ac:dyDescent="0.2">
      <c r="A31" s="29">
        <v>4</v>
      </c>
      <c r="B31" s="36" t="s">
        <v>13</v>
      </c>
      <c r="C31" s="34" t="s">
        <v>15</v>
      </c>
      <c r="D31" s="37">
        <f>('[2]Оригинал Тариф с 01.07.25'!$N$14+'[2]Оригинал Тариф с 01.07.25'!$P$14)/2</f>
        <v>2.89</v>
      </c>
      <c r="E31" s="38">
        <f>'[9]Грунина 9'!$G$9</f>
        <v>4447.8500000000004</v>
      </c>
      <c r="F31" s="38">
        <f t="shared" si="0"/>
        <v>154251.43800000002</v>
      </c>
      <c r="G31" s="38">
        <f t="shared" si="1"/>
        <v>4447.8500000000004</v>
      </c>
      <c r="H31" s="38">
        <f t="shared" si="2"/>
        <v>154251.43800000002</v>
      </c>
    </row>
    <row r="32" spans="1:8" ht="25.5" x14ac:dyDescent="0.2">
      <c r="A32" s="29">
        <v>5</v>
      </c>
      <c r="B32" s="30" t="s">
        <v>23</v>
      </c>
      <c r="C32" s="18" t="s">
        <v>15</v>
      </c>
      <c r="D32" s="19">
        <f>('[2]Оригинал Тариф с 01.07.25'!$H$14+'[2]Оригинал Тариф с 01.07.25'!$J$14)/2</f>
        <v>1.23</v>
      </c>
      <c r="E32" s="20">
        <f>'[9]Грунина 9'!$G$9</f>
        <v>4447.8500000000004</v>
      </c>
      <c r="F32" s="20">
        <f t="shared" si="0"/>
        <v>65650.266000000003</v>
      </c>
      <c r="G32" s="20">
        <f t="shared" si="1"/>
        <v>4447.8500000000004</v>
      </c>
      <c r="H32" s="20">
        <f t="shared" si="2"/>
        <v>65650.266000000003</v>
      </c>
    </row>
    <row r="33" spans="1:10" ht="76.5" x14ac:dyDescent="0.2">
      <c r="A33" s="29">
        <v>6</v>
      </c>
      <c r="B33" s="30" t="s">
        <v>17</v>
      </c>
      <c r="C33" s="18" t="s">
        <v>15</v>
      </c>
      <c r="D33" s="19">
        <f>('[2]Оригинал Тариф с 01.07.25'!$W$14+'[2]Оригинал Тариф с 01.07.25'!$Y$14)/2</f>
        <v>1.1949999999999998</v>
      </c>
      <c r="E33" s="20">
        <f>'[9]Грунина 9'!$G$9</f>
        <v>4447.8500000000004</v>
      </c>
      <c r="F33" s="20">
        <f t="shared" si="0"/>
        <v>63782.168999999994</v>
      </c>
      <c r="G33" s="20">
        <f t="shared" si="1"/>
        <v>4447.8500000000004</v>
      </c>
      <c r="H33" s="20">
        <f t="shared" si="2"/>
        <v>63782.168999999994</v>
      </c>
    </row>
    <row r="34" spans="1:10" ht="76.5" x14ac:dyDescent="0.2">
      <c r="A34" s="29">
        <v>7</v>
      </c>
      <c r="B34" s="30" t="s">
        <v>18</v>
      </c>
      <c r="C34" s="18" t="s">
        <v>15</v>
      </c>
      <c r="D34" s="19">
        <f>('[2]Оригинал Тариф с 01.07.25'!$AI$14+'[2]Оригинал Тариф с 01.07.25'!$AK$14)/2</f>
        <v>1.915</v>
      </c>
      <c r="E34" s="20">
        <f>'[9]Грунина 9'!$G$9</f>
        <v>4447.8500000000004</v>
      </c>
      <c r="F34" s="20">
        <f t="shared" si="0"/>
        <v>102211.59300000001</v>
      </c>
      <c r="G34" s="20">
        <f t="shared" si="1"/>
        <v>4447.8500000000004</v>
      </c>
      <c r="H34" s="20">
        <f t="shared" si="2"/>
        <v>102211.59300000001</v>
      </c>
    </row>
    <row r="35" spans="1:10" ht="76.5" x14ac:dyDescent="0.2">
      <c r="A35" s="29">
        <v>8</v>
      </c>
      <c r="B35" s="30" t="s">
        <v>19</v>
      </c>
      <c r="C35" s="18" t="s">
        <v>15</v>
      </c>
      <c r="D35" s="19">
        <f>('[2]Оригинал Тариф с 01.07.25'!$AO$14+'[2]Оригинал Тариф с 01.07.25'!$AQ$14)/2</f>
        <v>0.38</v>
      </c>
      <c r="E35" s="20">
        <f>'[9]Грунина 9'!$G$9</f>
        <v>4447.8500000000004</v>
      </c>
      <c r="F35" s="20">
        <f t="shared" si="0"/>
        <v>20282.196000000004</v>
      </c>
      <c r="G35" s="20">
        <f t="shared" si="1"/>
        <v>4447.8500000000004</v>
      </c>
      <c r="H35" s="20">
        <f t="shared" si="2"/>
        <v>20282.196000000004</v>
      </c>
    </row>
    <row r="36" spans="1:10" ht="76.5" x14ac:dyDescent="0.2">
      <c r="A36" s="29">
        <v>9</v>
      </c>
      <c r="B36" s="30" t="s">
        <v>20</v>
      </c>
      <c r="C36" s="18" t="s">
        <v>15</v>
      </c>
      <c r="D36" s="19">
        <f>('[2]Оригинал Тариф с 01.07.25'!$AR$14+'[2]Оригинал Тариф с 01.07.25'!$AT$14)/2</f>
        <v>0.13500000000000001</v>
      </c>
      <c r="E36" s="20">
        <f>'[9]Грунина 9'!$G$9</f>
        <v>4447.8500000000004</v>
      </c>
      <c r="F36" s="20">
        <f t="shared" si="0"/>
        <v>7205.5170000000016</v>
      </c>
      <c r="G36" s="20">
        <f t="shared" si="1"/>
        <v>4447.8500000000004</v>
      </c>
      <c r="H36" s="20">
        <f t="shared" si="2"/>
        <v>7205.5170000000016</v>
      </c>
    </row>
    <row r="37" spans="1:10" ht="76.5" x14ac:dyDescent="0.2">
      <c r="A37" s="29">
        <v>10</v>
      </c>
      <c r="B37" s="30" t="s">
        <v>68</v>
      </c>
      <c r="C37" s="18" t="s">
        <v>15</v>
      </c>
      <c r="D37" s="19">
        <f>('[2]Оригинал Тариф с 01.07.25'!$AL$14+'[2]Оригинал Тариф с 01.07.25'!$AN$14)/2</f>
        <v>0.52500000000000002</v>
      </c>
      <c r="E37" s="20">
        <f>'[9]Грунина 9'!$G$9</f>
        <v>4447.8500000000004</v>
      </c>
      <c r="F37" s="20">
        <f t="shared" si="0"/>
        <v>28021.455000000002</v>
      </c>
      <c r="G37" s="20">
        <f t="shared" si="1"/>
        <v>4447.8500000000004</v>
      </c>
      <c r="H37" s="20">
        <f t="shared" si="2"/>
        <v>28021.455000000002</v>
      </c>
    </row>
    <row r="38" spans="1:10" ht="25.5" x14ac:dyDescent="0.2">
      <c r="A38" s="29">
        <v>11</v>
      </c>
      <c r="B38" s="30" t="s">
        <v>14</v>
      </c>
      <c r="C38" s="18" t="s">
        <v>15</v>
      </c>
      <c r="D38" s="19">
        <f>('[2]Оригинал Тариф с 01.07.25'!$AF$14+'[2]Оригинал Тариф с 01.07.25'!$AH$14)/2</f>
        <v>0.60499999999999998</v>
      </c>
      <c r="E38" s="20">
        <f>'[9]Грунина 9'!$G$9</f>
        <v>4447.8500000000004</v>
      </c>
      <c r="F38" s="20">
        <f t="shared" si="0"/>
        <v>32291.391000000003</v>
      </c>
      <c r="G38" s="20">
        <f t="shared" si="1"/>
        <v>4447.8500000000004</v>
      </c>
      <c r="H38" s="20">
        <f t="shared" si="2"/>
        <v>32291.391000000003</v>
      </c>
    </row>
    <row r="39" spans="1:10" ht="38.25" x14ac:dyDescent="0.2">
      <c r="A39" s="29">
        <v>12</v>
      </c>
      <c r="B39" s="30" t="s">
        <v>21</v>
      </c>
      <c r="C39" s="18" t="s">
        <v>15</v>
      </c>
      <c r="D39" s="19">
        <f>('[2]Оригинал Тариф с 01.07.25'!$Q$14+'[2]Оригинал Тариф с 01.07.25'!$S$14)/2</f>
        <v>2.7800000000000002</v>
      </c>
      <c r="E39" s="20">
        <f>'[9]Грунина 9'!$G$9</f>
        <v>4447.8500000000004</v>
      </c>
      <c r="F39" s="20">
        <f t="shared" si="0"/>
        <v>148380.27600000004</v>
      </c>
      <c r="G39" s="20">
        <f t="shared" si="1"/>
        <v>4447.8500000000004</v>
      </c>
      <c r="H39" s="20">
        <f t="shared" si="2"/>
        <v>148380.27600000004</v>
      </c>
    </row>
    <row r="40" spans="1:10" ht="12.75" customHeight="1" x14ac:dyDescent="0.2">
      <c r="A40" s="212" t="s">
        <v>6</v>
      </c>
      <c r="B40" s="213"/>
      <c r="C40" s="213"/>
      <c r="D40" s="214"/>
      <c r="E40" s="21"/>
      <c r="F40" s="21">
        <f>SUM(F28:F39)</f>
        <v>739766.41200000001</v>
      </c>
      <c r="G40" s="21"/>
      <c r="H40" s="21">
        <f>SUM(H28:H39)</f>
        <v>739766.41200000001</v>
      </c>
    </row>
    <row r="41" spans="1:10" ht="39" customHeight="1" x14ac:dyDescent="0.2">
      <c r="A41" s="155" t="s">
        <v>134</v>
      </c>
      <c r="B41" s="169"/>
      <c r="C41" s="169"/>
      <c r="D41" s="169"/>
      <c r="E41" s="169"/>
      <c r="F41" s="169"/>
      <c r="G41"/>
      <c r="H41"/>
    </row>
    <row r="42" spans="1:10" ht="26.25" customHeight="1" x14ac:dyDescent="0.2">
      <c r="A42" s="232" t="s">
        <v>135</v>
      </c>
      <c r="B42" s="232"/>
      <c r="C42" s="232"/>
      <c r="D42" s="232"/>
      <c r="E42" s="232"/>
      <c r="F42" s="54">
        <v>-360576.50350000005</v>
      </c>
      <c r="G42"/>
      <c r="H42"/>
    </row>
    <row r="43" spans="1:10" ht="50.25" customHeight="1" x14ac:dyDescent="0.2">
      <c r="A43" s="232" t="s">
        <v>125</v>
      </c>
      <c r="B43" s="232"/>
      <c r="C43" s="232"/>
      <c r="D43" s="232"/>
      <c r="E43" s="232"/>
      <c r="F43" s="54">
        <v>130766.79</v>
      </c>
      <c r="G43"/>
      <c r="H43" s="43"/>
      <c r="I43" s="43"/>
      <c r="J43" s="43"/>
    </row>
    <row r="44" spans="1:10" ht="30.75" customHeight="1" x14ac:dyDescent="0.2">
      <c r="A44" s="233" t="s">
        <v>126</v>
      </c>
      <c r="B44" s="234"/>
      <c r="C44" s="234"/>
      <c r="D44" s="234"/>
      <c r="E44" s="235"/>
      <c r="F44" s="54">
        <f>SUM(F42:F43)</f>
        <v>-229809.71350000007</v>
      </c>
      <c r="G44"/>
      <c r="H44" s="43"/>
      <c r="I44" s="43"/>
      <c r="J44" s="43"/>
    </row>
    <row r="45" spans="1:10" ht="24.75" customHeight="1" x14ac:dyDescent="0.2">
      <c r="A45" s="232" t="s">
        <v>127</v>
      </c>
      <c r="B45" s="232"/>
      <c r="C45" s="232"/>
      <c r="D45" s="232"/>
      <c r="E45" s="232"/>
      <c r="F45" s="54">
        <v>171163.85</v>
      </c>
      <c r="G45"/>
      <c r="H45"/>
    </row>
    <row r="46" spans="1:10" ht="27" customHeight="1" x14ac:dyDescent="0.2">
      <c r="A46" s="232" t="s">
        <v>128</v>
      </c>
      <c r="B46" s="232"/>
      <c r="C46" s="232"/>
      <c r="D46" s="232"/>
      <c r="E46" s="232"/>
      <c r="F46" s="62">
        <f>F44-F45</f>
        <v>-400973.56350000005</v>
      </c>
      <c r="G46"/>
      <c r="H46"/>
    </row>
    <row r="47" spans="1:10" ht="16.5" customHeight="1" x14ac:dyDescent="0.2">
      <c r="A47" s="40"/>
      <c r="B47" s="41"/>
      <c r="C47" s="41"/>
      <c r="D47" s="41"/>
      <c r="E47" s="41"/>
      <c r="F47" s="41"/>
      <c r="G47"/>
      <c r="H47"/>
    </row>
    <row r="48" spans="1:10" ht="145.35" customHeight="1" x14ac:dyDescent="0.2">
      <c r="A48" s="44" t="s">
        <v>1</v>
      </c>
      <c r="B48" s="45" t="s">
        <v>8</v>
      </c>
      <c r="C48" s="46" t="s">
        <v>41</v>
      </c>
      <c r="D48" s="1" t="s">
        <v>9</v>
      </c>
      <c r="E48" s="2" t="s">
        <v>42</v>
      </c>
      <c r="F48" s="70" t="s">
        <v>43</v>
      </c>
      <c r="G48"/>
      <c r="H48"/>
    </row>
    <row r="49" spans="1:7" ht="24.95" customHeight="1" x14ac:dyDescent="0.2">
      <c r="A49" s="60">
        <v>1</v>
      </c>
      <c r="B49" s="63" t="s">
        <v>244</v>
      </c>
      <c r="C49" s="141" t="s">
        <v>130</v>
      </c>
      <c r="D49" s="57">
        <v>716.12</v>
      </c>
      <c r="E49" s="53" t="s">
        <v>197</v>
      </c>
      <c r="F49" s="238" t="s">
        <v>131</v>
      </c>
      <c r="G49"/>
    </row>
    <row r="50" spans="1:7" ht="24.95" customHeight="1" x14ac:dyDescent="0.2">
      <c r="A50" s="60">
        <v>2</v>
      </c>
      <c r="B50" s="63" t="s">
        <v>246</v>
      </c>
      <c r="C50" s="215"/>
      <c r="D50" s="57">
        <v>34852.43</v>
      </c>
      <c r="E50" s="53" t="s">
        <v>247</v>
      </c>
      <c r="F50" s="238"/>
      <c r="G50"/>
    </row>
    <row r="51" spans="1:7" ht="24.95" customHeight="1" x14ac:dyDescent="0.2">
      <c r="A51" s="60">
        <v>3</v>
      </c>
      <c r="B51" s="63" t="s">
        <v>248</v>
      </c>
      <c r="C51" s="215"/>
      <c r="D51" s="57">
        <v>1386.18</v>
      </c>
      <c r="E51" s="53"/>
      <c r="F51" s="238"/>
      <c r="G51"/>
    </row>
    <row r="52" spans="1:7" ht="24.95" customHeight="1" x14ac:dyDescent="0.2">
      <c r="A52" s="60">
        <v>4</v>
      </c>
      <c r="B52" s="63" t="s">
        <v>249</v>
      </c>
      <c r="C52" s="215"/>
      <c r="D52" s="57">
        <v>4532.67</v>
      </c>
      <c r="E52" s="53" t="s">
        <v>250</v>
      </c>
      <c r="F52" s="238"/>
      <c r="G52"/>
    </row>
    <row r="53" spans="1:7" ht="24.95" customHeight="1" x14ac:dyDescent="0.2">
      <c r="A53" s="60">
        <v>5</v>
      </c>
      <c r="B53" s="63" t="s">
        <v>251</v>
      </c>
      <c r="C53" s="215"/>
      <c r="D53" s="57">
        <v>1317.51</v>
      </c>
      <c r="E53" s="53"/>
      <c r="F53" s="238"/>
      <c r="G53"/>
    </row>
    <row r="54" spans="1:7" ht="24.95" customHeight="1" x14ac:dyDescent="0.2">
      <c r="A54" s="60">
        <v>6</v>
      </c>
      <c r="B54" s="63" t="s">
        <v>252</v>
      </c>
      <c r="C54" s="215"/>
      <c r="D54" s="57">
        <v>2400.14</v>
      </c>
      <c r="E54" s="53" t="s">
        <v>253</v>
      </c>
      <c r="F54" s="238"/>
      <c r="G54"/>
    </row>
    <row r="55" spans="1:7" ht="24.95" customHeight="1" x14ac:dyDescent="0.2">
      <c r="A55" s="60">
        <v>7</v>
      </c>
      <c r="B55" s="63" t="s">
        <v>254</v>
      </c>
      <c r="C55" s="215"/>
      <c r="D55" s="57">
        <v>17434.57</v>
      </c>
      <c r="E55" s="53" t="s">
        <v>255</v>
      </c>
      <c r="F55" s="238"/>
      <c r="G55"/>
    </row>
    <row r="56" spans="1:7" ht="41.25" customHeight="1" x14ac:dyDescent="0.2">
      <c r="A56" s="60">
        <v>8</v>
      </c>
      <c r="B56" s="63" t="s">
        <v>256</v>
      </c>
      <c r="C56" s="215"/>
      <c r="D56" s="57">
        <v>9097.19</v>
      </c>
      <c r="E56" s="53" t="s">
        <v>257</v>
      </c>
      <c r="F56" s="238"/>
      <c r="G56"/>
    </row>
    <row r="57" spans="1:7" ht="24.95" customHeight="1" x14ac:dyDescent="0.2">
      <c r="A57" s="60">
        <v>9</v>
      </c>
      <c r="B57" s="63" t="s">
        <v>258</v>
      </c>
      <c r="C57" s="215"/>
      <c r="D57" s="57">
        <v>14616.44</v>
      </c>
      <c r="E57" s="53" t="s">
        <v>259</v>
      </c>
      <c r="F57" s="238"/>
      <c r="G57"/>
    </row>
    <row r="58" spans="1:7" ht="24.95" customHeight="1" x14ac:dyDescent="0.2">
      <c r="A58" s="60">
        <v>10</v>
      </c>
      <c r="B58" s="63" t="s">
        <v>260</v>
      </c>
      <c r="C58" s="215"/>
      <c r="D58" s="57">
        <v>1756.42</v>
      </c>
      <c r="E58" s="53" t="s">
        <v>133</v>
      </c>
      <c r="F58" s="238"/>
      <c r="G58"/>
    </row>
    <row r="59" spans="1:7" ht="24.95" customHeight="1" x14ac:dyDescent="0.2">
      <c r="A59" s="60">
        <v>11</v>
      </c>
      <c r="B59" s="63" t="s">
        <v>261</v>
      </c>
      <c r="C59" s="215"/>
      <c r="D59" s="57">
        <v>23113.32</v>
      </c>
      <c r="E59" s="53" t="s">
        <v>262</v>
      </c>
      <c r="F59" s="238"/>
      <c r="G59"/>
    </row>
    <row r="60" spans="1:7" ht="24.95" customHeight="1" x14ac:dyDescent="0.2">
      <c r="A60" s="60">
        <v>12</v>
      </c>
      <c r="B60" s="63" t="s">
        <v>263</v>
      </c>
      <c r="C60" s="215"/>
      <c r="D60" s="57">
        <v>4206.3900000000003</v>
      </c>
      <c r="E60" s="53" t="s">
        <v>218</v>
      </c>
      <c r="F60" s="238"/>
      <c r="G60"/>
    </row>
    <row r="61" spans="1:7" ht="24.95" customHeight="1" x14ac:dyDescent="0.2">
      <c r="A61" s="60">
        <v>13</v>
      </c>
      <c r="B61" s="63" t="s">
        <v>264</v>
      </c>
      <c r="C61" s="215"/>
      <c r="D61" s="57">
        <v>17451.79</v>
      </c>
      <c r="E61" s="53" t="s">
        <v>255</v>
      </c>
      <c r="F61" s="238"/>
      <c r="G61"/>
    </row>
    <row r="62" spans="1:7" ht="36" customHeight="1" x14ac:dyDescent="0.2">
      <c r="A62" s="60">
        <v>14</v>
      </c>
      <c r="B62" s="63" t="s">
        <v>265</v>
      </c>
      <c r="C62" s="215"/>
      <c r="D62" s="57">
        <v>6391.07</v>
      </c>
      <c r="E62" s="53" t="s">
        <v>266</v>
      </c>
      <c r="F62" s="238"/>
      <c r="G62"/>
    </row>
    <row r="63" spans="1:7" ht="24.95" customHeight="1" x14ac:dyDescent="0.2">
      <c r="A63" s="60">
        <v>15</v>
      </c>
      <c r="B63" s="63" t="s">
        <v>267</v>
      </c>
      <c r="C63" s="215"/>
      <c r="D63" s="57">
        <v>17754.68</v>
      </c>
      <c r="E63" s="53" t="s">
        <v>268</v>
      </c>
      <c r="F63" s="238"/>
      <c r="G63"/>
    </row>
    <row r="64" spans="1:7" ht="69" customHeight="1" x14ac:dyDescent="0.2">
      <c r="A64" s="60">
        <v>16</v>
      </c>
      <c r="B64" s="63" t="s">
        <v>269</v>
      </c>
      <c r="C64" s="215"/>
      <c r="D64" s="57">
        <v>12936.929999999998</v>
      </c>
      <c r="E64" s="53" t="s">
        <v>270</v>
      </c>
      <c r="F64" s="238"/>
      <c r="G64"/>
    </row>
    <row r="65" spans="1:8" ht="24.95" customHeight="1" x14ac:dyDescent="0.2">
      <c r="A65" s="60">
        <v>17</v>
      </c>
      <c r="B65" s="63" t="s">
        <v>129</v>
      </c>
      <c r="C65" s="216"/>
      <c r="D65" s="57">
        <v>1200</v>
      </c>
      <c r="E65" s="53"/>
      <c r="F65" s="238"/>
      <c r="G65"/>
    </row>
    <row r="66" spans="1:8" ht="24.95" customHeight="1" x14ac:dyDescent="0.2">
      <c r="A66" s="146" t="s">
        <v>6</v>
      </c>
      <c r="B66" s="148"/>
      <c r="C66" s="52"/>
      <c r="D66" s="53">
        <f>SUM(D49:D65)</f>
        <v>171163.84999999998</v>
      </c>
      <c r="E66" s="61"/>
      <c r="F66" s="12"/>
      <c r="G66"/>
      <c r="H66"/>
    </row>
    <row r="67" spans="1:8" ht="24.95" customHeight="1" x14ac:dyDescent="0.2">
      <c r="A67" s="196" t="s">
        <v>59</v>
      </c>
      <c r="B67" s="196"/>
      <c r="C67" s="196"/>
      <c r="D67" s="196"/>
      <c r="E67" s="196"/>
      <c r="F67" s="196"/>
      <c r="G67" s="196"/>
      <c r="H67" s="196"/>
    </row>
    <row r="68" spans="1:8" ht="24.95" customHeight="1" x14ac:dyDescent="0.2">
      <c r="A68" s="10"/>
      <c r="B68" s="10"/>
      <c r="C68" s="10"/>
      <c r="D68" s="10"/>
      <c r="E68" s="10"/>
      <c r="F68" s="10"/>
      <c r="G68" s="35">
        <f>'[1]Оригинал Тариф с 01.07.25'!$BK$14</f>
        <v>264736.03200000001</v>
      </c>
      <c r="H68" s="10"/>
    </row>
    <row r="69" spans="1:8" ht="24.95" customHeight="1" x14ac:dyDescent="0.2">
      <c r="A69" s="155" t="s">
        <v>28</v>
      </c>
      <c r="B69" s="155"/>
      <c r="C69" s="155"/>
      <c r="D69" s="155"/>
      <c r="E69" s="155"/>
      <c r="F69" s="155"/>
      <c r="G69" s="155"/>
      <c r="H69" s="155"/>
    </row>
    <row r="70" spans="1:8" ht="24.95" customHeight="1" x14ac:dyDescent="0.2">
      <c r="A70" s="6" t="s">
        <v>29</v>
      </c>
      <c r="B70" s="157" t="s">
        <v>30</v>
      </c>
      <c r="C70" s="159"/>
      <c r="D70" s="157" t="s">
        <v>31</v>
      </c>
      <c r="E70" s="159"/>
      <c r="F70" s="157" t="s">
        <v>32</v>
      </c>
      <c r="G70" s="159"/>
    </row>
    <row r="71" spans="1:8" ht="24.95" customHeight="1" x14ac:dyDescent="0.2">
      <c r="A71" s="4">
        <v>1</v>
      </c>
      <c r="B71" s="162">
        <v>2</v>
      </c>
      <c r="C71" s="163"/>
      <c r="D71" s="162">
        <v>3</v>
      </c>
      <c r="E71" s="163"/>
      <c r="F71" s="162">
        <v>4</v>
      </c>
      <c r="G71" s="163"/>
    </row>
    <row r="72" spans="1:8" ht="24.95" customHeight="1" x14ac:dyDescent="0.2">
      <c r="A72" s="6"/>
      <c r="B72" s="162">
        <v>3</v>
      </c>
      <c r="C72" s="163"/>
      <c r="D72" s="162">
        <v>3</v>
      </c>
      <c r="E72" s="163"/>
      <c r="F72" s="225">
        <v>57413</v>
      </c>
      <c r="G72" s="226"/>
    </row>
    <row r="73" spans="1:8" ht="32.25" customHeight="1" x14ac:dyDescent="0.2">
      <c r="A73" s="155" t="s">
        <v>33</v>
      </c>
      <c r="B73" s="155"/>
      <c r="C73" s="155"/>
      <c r="D73" s="155"/>
      <c r="E73" s="155"/>
      <c r="F73" s="155"/>
      <c r="G73" s="155"/>
      <c r="H73" s="155"/>
    </row>
    <row r="74" spans="1:8" ht="24.95" customHeight="1" x14ac:dyDescent="0.2">
      <c r="A74" s="5"/>
    </row>
    <row r="75" spans="1:8" ht="24.95" customHeight="1" x14ac:dyDescent="0.2">
      <c r="A75" s="6" t="s">
        <v>29</v>
      </c>
      <c r="B75" s="157" t="s">
        <v>34</v>
      </c>
      <c r="C75" s="159"/>
      <c r="D75" s="157" t="s">
        <v>35</v>
      </c>
      <c r="E75" s="159"/>
      <c r="F75" s="6" t="s">
        <v>36</v>
      </c>
      <c r="G75" s="6" t="s">
        <v>37</v>
      </c>
      <c r="H75" s="4" t="s">
        <v>38</v>
      </c>
    </row>
    <row r="76" spans="1:8" ht="24.95" customHeight="1" x14ac:dyDescent="0.2">
      <c r="A76" s="6">
        <v>1</v>
      </c>
      <c r="B76" s="157">
        <v>2</v>
      </c>
      <c r="C76" s="159"/>
      <c r="D76" s="157">
        <v>3</v>
      </c>
      <c r="E76" s="159"/>
      <c r="F76" s="6">
        <v>4</v>
      </c>
      <c r="G76" s="6">
        <v>5</v>
      </c>
      <c r="H76" s="4">
        <v>6</v>
      </c>
    </row>
    <row r="77" spans="1:8" ht="24.95" customHeight="1" x14ac:dyDescent="0.2">
      <c r="A77" s="6">
        <v>1</v>
      </c>
      <c r="B77" s="157" t="s">
        <v>39</v>
      </c>
      <c r="C77" s="159"/>
      <c r="D77" s="160">
        <v>437124.8</v>
      </c>
      <c r="E77" s="161"/>
      <c r="F77" s="4">
        <v>2011751.86</v>
      </c>
      <c r="G77" s="4">
        <v>2052854.31</v>
      </c>
      <c r="H77" s="4">
        <f>F77-G77+D77</f>
        <v>396022.35000000003</v>
      </c>
    </row>
    <row r="78" spans="1:8" ht="24.95" customHeight="1" x14ac:dyDescent="0.2">
      <c r="A78" s="6">
        <v>2</v>
      </c>
      <c r="B78" s="157" t="s">
        <v>40</v>
      </c>
      <c r="C78" s="159"/>
      <c r="D78" s="160">
        <v>0</v>
      </c>
      <c r="E78" s="161"/>
      <c r="F78" s="4">
        <v>0</v>
      </c>
      <c r="G78" s="4">
        <v>0</v>
      </c>
      <c r="H78" s="4">
        <f>F78-G78+D78</f>
        <v>0</v>
      </c>
    </row>
    <row r="79" spans="1:8" ht="32.25" customHeight="1" x14ac:dyDescent="0.2">
      <c r="A79" s="157" t="s">
        <v>22</v>
      </c>
      <c r="B79" s="158"/>
      <c r="C79" s="159"/>
      <c r="D79" s="225"/>
      <c r="E79" s="226"/>
      <c r="F79" s="6"/>
      <c r="G79" s="6"/>
      <c r="H79" s="4"/>
    </row>
    <row r="83" spans="2:3" x14ac:dyDescent="0.2">
      <c r="B83" s="140"/>
      <c r="C83" s="139"/>
    </row>
    <row r="84" spans="2:3" x14ac:dyDescent="0.2">
      <c r="B84" s="140"/>
      <c r="C84" s="139"/>
    </row>
    <row r="85" spans="2:3" x14ac:dyDescent="0.2">
      <c r="C85" s="135"/>
    </row>
    <row r="86" spans="2:3" x14ac:dyDescent="0.2">
      <c r="C86" s="135"/>
    </row>
  </sheetData>
  <mergeCells count="60">
    <mergeCell ref="C49:C65"/>
    <mergeCell ref="F49:F65"/>
    <mergeCell ref="A66:B66"/>
    <mergeCell ref="A45:E45"/>
    <mergeCell ref="A46:E46"/>
    <mergeCell ref="A6:H6"/>
    <mergeCell ref="A18:H18"/>
    <mergeCell ref="A7:H7"/>
    <mergeCell ref="A8:H8"/>
    <mergeCell ref="A9:H9"/>
    <mergeCell ref="A10:H10"/>
    <mergeCell ref="A11:H11"/>
    <mergeCell ref="A12:H12"/>
    <mergeCell ref="A13:H13"/>
    <mergeCell ref="A14:H14"/>
    <mergeCell ref="A15:H15"/>
    <mergeCell ref="A16:H16"/>
    <mergeCell ref="A17:H17"/>
    <mergeCell ref="G1:H1"/>
    <mergeCell ref="G2:H2"/>
    <mergeCell ref="G3:H3"/>
    <mergeCell ref="G4:H4"/>
    <mergeCell ref="G5:H5"/>
    <mergeCell ref="A67:H67"/>
    <mergeCell ref="A19:H19"/>
    <mergeCell ref="A20:H20"/>
    <mergeCell ref="A23:H23"/>
    <mergeCell ref="A25:H25"/>
    <mergeCell ref="A26:A27"/>
    <mergeCell ref="B26:B27"/>
    <mergeCell ref="C26:C27"/>
    <mergeCell ref="D26:D27"/>
    <mergeCell ref="E26:F26"/>
    <mergeCell ref="G26:H26"/>
    <mergeCell ref="A40:D40"/>
    <mergeCell ref="A41:F41"/>
    <mergeCell ref="A42:E42"/>
    <mergeCell ref="A43:E43"/>
    <mergeCell ref="A44:E44"/>
    <mergeCell ref="A69:H69"/>
    <mergeCell ref="B70:C70"/>
    <mergeCell ref="D70:E70"/>
    <mergeCell ref="F70:G70"/>
    <mergeCell ref="B71:C71"/>
    <mergeCell ref="D71:E71"/>
    <mergeCell ref="F71:G71"/>
    <mergeCell ref="B72:C72"/>
    <mergeCell ref="D72:E72"/>
    <mergeCell ref="F72:G72"/>
    <mergeCell ref="A73:H73"/>
    <mergeCell ref="B75:C75"/>
    <mergeCell ref="D75:E75"/>
    <mergeCell ref="A79:C79"/>
    <mergeCell ref="D79:E79"/>
    <mergeCell ref="B76:C76"/>
    <mergeCell ref="D76:E76"/>
    <mergeCell ref="B77:C77"/>
    <mergeCell ref="D77:E77"/>
    <mergeCell ref="B78:C78"/>
    <mergeCell ref="D78:E78"/>
  </mergeCells>
  <pageMargins left="0.7" right="0.7" top="0.75" bottom="0.75" header="0.3" footer="0.3"/>
  <pageSetup paperSize="9" scale="56" fitToHeight="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CD66D-2ECA-4379-8F46-1120E5F8FDC8}">
  <sheetPr>
    <pageSetUpPr fitToPage="1"/>
  </sheetPr>
  <dimension ref="A1:K81"/>
  <sheetViews>
    <sheetView topLeftCell="A75" workbookViewId="0">
      <selection activeCell="B78" sqref="B78:C82"/>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A1" s="13" t="s">
        <v>1016</v>
      </c>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78</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01.07.25'!$D$15</f>
        <v>4103.2</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01.07.25'!$AC$15+'[2]Оригинал Тариф с 01.07.25'!$AE$15)/2</f>
        <v>0.495</v>
      </c>
      <c r="E28" s="20">
        <f>'[10]Грунина 10'!$G$9</f>
        <v>4103.2</v>
      </c>
      <c r="F28" s="20">
        <f>D28*E28*12</f>
        <v>24373.007999999998</v>
      </c>
      <c r="G28" s="20">
        <f>E28</f>
        <v>4103.2</v>
      </c>
      <c r="H28" s="20">
        <f>D28*G28*12</f>
        <v>24373.007999999998</v>
      </c>
    </row>
    <row r="29" spans="1:8" ht="25.5" x14ac:dyDescent="0.2">
      <c r="A29" s="29">
        <v>2</v>
      </c>
      <c r="B29" s="30" t="s">
        <v>67</v>
      </c>
      <c r="C29" s="18" t="s">
        <v>15</v>
      </c>
      <c r="D29" s="19">
        <f>('[2]Оригинал Тариф с 01.07.25'!$K$15+'[2]Оригинал Тариф с 01.07.25'!$M$15)/2</f>
        <v>0.215</v>
      </c>
      <c r="E29" s="20">
        <f>'[10]Грунина 10'!$G$9</f>
        <v>4103.2</v>
      </c>
      <c r="F29" s="20">
        <f t="shared" ref="F29:F41" si="0">D29*E29*12</f>
        <v>10586.255999999999</v>
      </c>
      <c r="G29" s="20">
        <f t="shared" ref="G29:G41" si="1">E29</f>
        <v>4103.2</v>
      </c>
      <c r="H29" s="20">
        <f t="shared" ref="H29:H41" si="2">D29*G29*12</f>
        <v>10586.255999999999</v>
      </c>
    </row>
    <row r="30" spans="1:8" ht="25.5" x14ac:dyDescent="0.2">
      <c r="A30" s="29">
        <v>3</v>
      </c>
      <c r="B30" s="30" t="s">
        <v>12</v>
      </c>
      <c r="C30" s="18" t="s">
        <v>15</v>
      </c>
      <c r="D30" s="19">
        <f>('[2]Оригинал Тариф с 01.07.25'!$AX$15+'[2]Оригинал Тариф с 01.07.25'!$AZ$15)/2</f>
        <v>1.595</v>
      </c>
      <c r="E30" s="20">
        <f>'[10]Грунина 10'!$G$9</f>
        <v>4103.2</v>
      </c>
      <c r="F30" s="20">
        <f t="shared" si="0"/>
        <v>78535.247999999992</v>
      </c>
      <c r="G30" s="20">
        <f t="shared" si="1"/>
        <v>4103.2</v>
      </c>
      <c r="H30" s="20">
        <f t="shared" si="2"/>
        <v>78535.247999999992</v>
      </c>
    </row>
    <row r="31" spans="1:8" ht="38.25" x14ac:dyDescent="0.2">
      <c r="A31" s="29">
        <v>4</v>
      </c>
      <c r="B31" s="30" t="s">
        <v>13</v>
      </c>
      <c r="C31" s="18" t="s">
        <v>15</v>
      </c>
      <c r="D31" s="19">
        <f>('[2]Оригинал Тариф с 01.07.25'!$N$15+'[2]Оригинал Тариф с 01.07.25'!$P$15)/2</f>
        <v>2.9950000000000001</v>
      </c>
      <c r="E31" s="20">
        <f>'[10]Грунина 10'!$G$9</f>
        <v>4103.2</v>
      </c>
      <c r="F31" s="20">
        <f t="shared" si="0"/>
        <v>147469.008</v>
      </c>
      <c r="G31" s="20">
        <f t="shared" si="1"/>
        <v>4103.2</v>
      </c>
      <c r="H31" s="20">
        <f t="shared" si="2"/>
        <v>147469.008</v>
      </c>
    </row>
    <row r="32" spans="1:8" ht="25.5" x14ac:dyDescent="0.2">
      <c r="A32" s="29">
        <v>5</v>
      </c>
      <c r="B32" s="30" t="s">
        <v>23</v>
      </c>
      <c r="C32" s="18" t="s">
        <v>15</v>
      </c>
      <c r="D32" s="19">
        <f>('[2]Оригинал Тариф с 01.07.25'!$H$15+'[2]Оригинал Тариф с 01.07.25'!$J$15)/2</f>
        <v>2.09</v>
      </c>
      <c r="E32" s="20">
        <f>'[10]Грунина 10'!$G$9</f>
        <v>4103.2</v>
      </c>
      <c r="F32" s="20">
        <f t="shared" si="0"/>
        <v>102908.25599999998</v>
      </c>
      <c r="G32" s="20">
        <f t="shared" si="1"/>
        <v>4103.2</v>
      </c>
      <c r="H32" s="20">
        <f t="shared" si="2"/>
        <v>102908.25599999998</v>
      </c>
    </row>
    <row r="33" spans="1:11" ht="76.5" x14ac:dyDescent="0.2">
      <c r="A33" s="29">
        <v>6</v>
      </c>
      <c r="B33" s="30" t="s">
        <v>17</v>
      </c>
      <c r="C33" s="18" t="s">
        <v>15</v>
      </c>
      <c r="D33" s="19">
        <f>('[2]Оригинал Тариф с 01.07.25'!$W$15+'[2]Оригинал Тариф с 01.07.25'!$Y$15)/2</f>
        <v>1.4100000000000001</v>
      </c>
      <c r="E33" s="20">
        <f>'[10]Грунина 10'!$G$9</f>
        <v>4103.2</v>
      </c>
      <c r="F33" s="20">
        <f t="shared" si="0"/>
        <v>69426.144</v>
      </c>
      <c r="G33" s="20">
        <f t="shared" si="1"/>
        <v>4103.2</v>
      </c>
      <c r="H33" s="20">
        <f t="shared" si="2"/>
        <v>69426.144</v>
      </c>
    </row>
    <row r="34" spans="1:11" ht="76.5" x14ac:dyDescent="0.2">
      <c r="A34" s="29">
        <v>7</v>
      </c>
      <c r="B34" s="30" t="s">
        <v>18</v>
      </c>
      <c r="C34" s="18" t="s">
        <v>15</v>
      </c>
      <c r="D34" s="19">
        <f>('[2]Оригинал Тариф с 01.07.25'!$AI$15+'[2]Оригинал Тариф с 01.07.25'!$AK$15)/2</f>
        <v>1.925</v>
      </c>
      <c r="E34" s="20">
        <f>'[10]Грунина 10'!$G$9</f>
        <v>4103.2</v>
      </c>
      <c r="F34" s="20">
        <f t="shared" si="0"/>
        <v>94783.92</v>
      </c>
      <c r="G34" s="20">
        <f t="shared" si="1"/>
        <v>4103.2</v>
      </c>
      <c r="H34" s="20">
        <f t="shared" si="2"/>
        <v>94783.92</v>
      </c>
    </row>
    <row r="35" spans="1:11" ht="76.5" x14ac:dyDescent="0.2">
      <c r="A35" s="29">
        <v>8</v>
      </c>
      <c r="B35" s="30" t="s">
        <v>19</v>
      </c>
      <c r="C35" s="18" t="s">
        <v>15</v>
      </c>
      <c r="D35" s="19">
        <f>('[2]Оригинал Тариф с 01.07.25'!$AO$15+'[2]Оригинал Тариф с 01.07.25'!$AQ$15)/2</f>
        <v>0.42</v>
      </c>
      <c r="E35" s="20">
        <f>'[10]Грунина 10'!$G$9</f>
        <v>4103.2</v>
      </c>
      <c r="F35" s="20">
        <f t="shared" si="0"/>
        <v>20680.127999999997</v>
      </c>
      <c r="G35" s="20">
        <f t="shared" si="1"/>
        <v>4103.2</v>
      </c>
      <c r="H35" s="20">
        <f t="shared" si="2"/>
        <v>20680.127999999997</v>
      </c>
    </row>
    <row r="36" spans="1:11" ht="76.5" x14ac:dyDescent="0.2">
      <c r="A36" s="29">
        <v>9</v>
      </c>
      <c r="B36" s="30" t="s">
        <v>20</v>
      </c>
      <c r="C36" s="18" t="s">
        <v>15</v>
      </c>
      <c r="D36" s="19">
        <f>('[2]Оригинал Тариф с 01.07.25'!$AR$15+'[2]Оригинал Тариф с 01.07.25'!$AT$15)/2</f>
        <v>0.16500000000000001</v>
      </c>
      <c r="E36" s="20">
        <f>'[10]Грунина 10'!$G$9</f>
        <v>4103.2</v>
      </c>
      <c r="F36" s="20">
        <f t="shared" si="0"/>
        <v>8124.3360000000002</v>
      </c>
      <c r="G36" s="20">
        <f t="shared" si="1"/>
        <v>4103.2</v>
      </c>
      <c r="H36" s="20">
        <f t="shared" si="2"/>
        <v>8124.3360000000002</v>
      </c>
    </row>
    <row r="37" spans="1:11" ht="76.5" x14ac:dyDescent="0.2">
      <c r="A37" s="29">
        <v>10</v>
      </c>
      <c r="B37" s="30" t="s">
        <v>68</v>
      </c>
      <c r="C37" s="18" t="s">
        <v>15</v>
      </c>
      <c r="D37" s="19">
        <f>('[2]Оригинал Тариф с 01.07.25'!$AL$15+'[2]Оригинал Тариф с 01.07.25'!$AN$15)/2</f>
        <v>0.56499999999999995</v>
      </c>
      <c r="E37" s="20">
        <f>'[10]Грунина 10'!$G$9</f>
        <v>4103.2</v>
      </c>
      <c r="F37" s="20">
        <f t="shared" si="0"/>
        <v>27819.695999999996</v>
      </c>
      <c r="G37" s="20">
        <f t="shared" si="1"/>
        <v>4103.2</v>
      </c>
      <c r="H37" s="20">
        <f t="shared" si="2"/>
        <v>27819.695999999996</v>
      </c>
    </row>
    <row r="38" spans="1:11" ht="25.5" x14ac:dyDescent="0.2">
      <c r="A38" s="29">
        <v>11</v>
      </c>
      <c r="B38" s="30" t="s">
        <v>14</v>
      </c>
      <c r="C38" s="18" t="s">
        <v>15</v>
      </c>
      <c r="D38" s="19">
        <f>('[2]Оригинал Тариф с 01.07.25'!$AF$15+'[2]Оригинал Тариф с 01.07.25'!$AH$15)/2</f>
        <v>0.43</v>
      </c>
      <c r="E38" s="20">
        <f>'[10]Грунина 10'!$G$9</f>
        <v>4103.2</v>
      </c>
      <c r="F38" s="20">
        <f t="shared" si="0"/>
        <v>21172.511999999999</v>
      </c>
      <c r="G38" s="20">
        <f t="shared" si="1"/>
        <v>4103.2</v>
      </c>
      <c r="H38" s="20">
        <f t="shared" si="2"/>
        <v>21172.511999999999</v>
      </c>
    </row>
    <row r="39" spans="1:11" x14ac:dyDescent="0.2">
      <c r="A39" s="29">
        <v>12</v>
      </c>
      <c r="B39" s="30" t="s">
        <v>69</v>
      </c>
      <c r="C39" s="18" t="s">
        <v>15</v>
      </c>
      <c r="D39" s="19">
        <f>('[2]Оригинал Тариф с 01.07.25'!$T$15+'[2]Оригинал Тариф с 01.07.25'!$V$15)/2</f>
        <v>0.92500000000000004</v>
      </c>
      <c r="E39" s="20">
        <f>'[10]Грунина 10'!$G$9</f>
        <v>4103.2</v>
      </c>
      <c r="F39" s="20">
        <f t="shared" si="0"/>
        <v>45545.520000000004</v>
      </c>
      <c r="G39" s="20">
        <f t="shared" si="1"/>
        <v>4103.2</v>
      </c>
      <c r="H39" s="20">
        <f t="shared" si="2"/>
        <v>45545.520000000004</v>
      </c>
    </row>
    <row r="40" spans="1:11" ht="38.25" x14ac:dyDescent="0.2">
      <c r="A40" s="29">
        <v>13</v>
      </c>
      <c r="B40" s="30" t="s">
        <v>21</v>
      </c>
      <c r="C40" s="18" t="s">
        <v>15</v>
      </c>
      <c r="D40" s="19">
        <f>('[2]Оригинал Тариф с 01.07.25'!$Q$15+'[2]Оригинал Тариф с 01.07.25'!$S$15)/2</f>
        <v>2.89</v>
      </c>
      <c r="E40" s="20">
        <f>'[10]Грунина 10'!$G$9</f>
        <v>4103.2</v>
      </c>
      <c r="F40" s="20">
        <f t="shared" si="0"/>
        <v>142298.976</v>
      </c>
      <c r="G40" s="20">
        <f t="shared" si="1"/>
        <v>4103.2</v>
      </c>
      <c r="H40" s="20">
        <f t="shared" si="2"/>
        <v>142298.976</v>
      </c>
    </row>
    <row r="41" spans="1:11" x14ac:dyDescent="0.2">
      <c r="A41" s="29">
        <v>14</v>
      </c>
      <c r="B41" s="30" t="s">
        <v>70</v>
      </c>
      <c r="C41" s="18" t="s">
        <v>15</v>
      </c>
      <c r="D41" s="19">
        <f>('[2]Оригинал Тариф с 01.07.25'!$Z$15+'[2]Оригинал Тариф с 01.07.25'!$AB$15)/2</f>
        <v>5.5250000000000004</v>
      </c>
      <c r="E41" s="20">
        <f>'[10]Грунина 10'!$G$9</f>
        <v>4103.2</v>
      </c>
      <c r="F41" s="20">
        <f t="shared" si="0"/>
        <v>272042.16000000003</v>
      </c>
      <c r="G41" s="20">
        <f t="shared" si="1"/>
        <v>4103.2</v>
      </c>
      <c r="H41" s="20">
        <f t="shared" si="2"/>
        <v>272042.16000000003</v>
      </c>
    </row>
    <row r="42" spans="1:11" ht="15" customHeight="1" x14ac:dyDescent="0.2">
      <c r="A42" s="212" t="s">
        <v>6</v>
      </c>
      <c r="B42" s="213"/>
      <c r="C42" s="213"/>
      <c r="D42" s="214"/>
      <c r="E42" s="21"/>
      <c r="F42" s="21">
        <f>SUM(F28:F41)</f>
        <v>1065765.1680000001</v>
      </c>
      <c r="G42" s="21"/>
      <c r="H42" s="21">
        <f>SUM(H28:H41)</f>
        <v>1065765.1680000001</v>
      </c>
    </row>
    <row r="43" spans="1:11" ht="39" customHeight="1" x14ac:dyDescent="0.2">
      <c r="A43" s="155" t="s">
        <v>134</v>
      </c>
      <c r="B43" s="169"/>
      <c r="C43" s="169"/>
      <c r="D43" s="169"/>
      <c r="E43" s="169"/>
      <c r="F43" s="169"/>
      <c r="G43"/>
      <c r="H43"/>
    </row>
    <row r="44" spans="1:11" ht="26.25" customHeight="1" x14ac:dyDescent="0.2">
      <c r="A44" s="232" t="s">
        <v>135</v>
      </c>
      <c r="B44" s="232"/>
      <c r="C44" s="232"/>
      <c r="D44" s="232"/>
      <c r="E44" s="232"/>
      <c r="F44" s="54">
        <v>-391532.66250000009</v>
      </c>
      <c r="G44"/>
      <c r="H44"/>
    </row>
    <row r="45" spans="1:11" ht="50.25" customHeight="1" x14ac:dyDescent="0.2">
      <c r="A45" s="232" t="s">
        <v>125</v>
      </c>
      <c r="B45" s="232"/>
      <c r="C45" s="232"/>
      <c r="D45" s="232"/>
      <c r="E45" s="232"/>
      <c r="F45" s="54">
        <v>176519.66399999999</v>
      </c>
      <c r="G45"/>
      <c r="H45"/>
      <c r="K45" s="43"/>
    </row>
    <row r="46" spans="1:11" ht="30.75" customHeight="1" x14ac:dyDescent="0.2">
      <c r="A46" s="233" t="s">
        <v>142</v>
      </c>
      <c r="B46" s="234"/>
      <c r="C46" s="234"/>
      <c r="D46" s="234"/>
      <c r="E46" s="235"/>
      <c r="F46" s="54">
        <v>2910.6</v>
      </c>
      <c r="G46"/>
      <c r="H46"/>
      <c r="K46" s="43"/>
    </row>
    <row r="47" spans="1:11" ht="30.75" customHeight="1" x14ac:dyDescent="0.2">
      <c r="A47" s="233" t="s">
        <v>126</v>
      </c>
      <c r="B47" s="234"/>
      <c r="C47" s="234"/>
      <c r="D47" s="234"/>
      <c r="E47" s="235"/>
      <c r="F47" s="54">
        <f>SUM(F44:F46)</f>
        <v>-212102.3985000001</v>
      </c>
      <c r="G47"/>
      <c r="H47"/>
      <c r="K47" s="43"/>
    </row>
    <row r="48" spans="1:11" ht="24.75" customHeight="1" x14ac:dyDescent="0.2">
      <c r="A48" s="232" t="s">
        <v>127</v>
      </c>
      <c r="B48" s="232"/>
      <c r="C48" s="232"/>
      <c r="D48" s="232"/>
      <c r="E48" s="232"/>
      <c r="F48" s="54">
        <v>256324.59999999995</v>
      </c>
      <c r="G48"/>
      <c r="H48"/>
    </row>
    <row r="49" spans="1:8" ht="27" customHeight="1" x14ac:dyDescent="0.2">
      <c r="A49" s="232" t="s">
        <v>128</v>
      </c>
      <c r="B49" s="232"/>
      <c r="C49" s="232"/>
      <c r="D49" s="232"/>
      <c r="E49" s="232"/>
      <c r="F49" s="62">
        <f>F47-F48</f>
        <v>-468426.99850000005</v>
      </c>
      <c r="G49"/>
      <c r="H49"/>
    </row>
    <row r="50" spans="1:8" ht="16.5" customHeight="1" x14ac:dyDescent="0.2">
      <c r="A50" s="40"/>
      <c r="B50" s="41"/>
      <c r="C50" s="41"/>
      <c r="D50" s="41"/>
      <c r="E50" s="41"/>
      <c r="F50" s="41"/>
      <c r="G50"/>
      <c r="H50"/>
    </row>
    <row r="51" spans="1:8" ht="145.35" customHeight="1" x14ac:dyDescent="0.2">
      <c r="A51" s="44" t="s">
        <v>1</v>
      </c>
      <c r="B51" s="45" t="s">
        <v>8</v>
      </c>
      <c r="C51" s="46" t="s">
        <v>41</v>
      </c>
      <c r="D51" s="1" t="s">
        <v>9</v>
      </c>
      <c r="E51" s="2" t="s">
        <v>42</v>
      </c>
      <c r="F51" s="2" t="s">
        <v>43</v>
      </c>
      <c r="G51"/>
      <c r="H51"/>
    </row>
    <row r="52" spans="1:8" ht="33.75" customHeight="1" x14ac:dyDescent="0.2">
      <c r="A52" s="60">
        <v>1</v>
      </c>
      <c r="B52" s="68" t="s">
        <v>271</v>
      </c>
      <c r="C52" s="141" t="s">
        <v>130</v>
      </c>
      <c r="D52" s="57">
        <v>36972.57</v>
      </c>
      <c r="E52" s="18" t="s">
        <v>285</v>
      </c>
      <c r="F52" s="207" t="s">
        <v>131</v>
      </c>
      <c r="G52"/>
    </row>
    <row r="53" spans="1:8" ht="24.95" customHeight="1" x14ac:dyDescent="0.2">
      <c r="A53" s="60">
        <v>2</v>
      </c>
      <c r="B53" s="68" t="s">
        <v>272</v>
      </c>
      <c r="C53" s="215"/>
      <c r="D53" s="57">
        <v>126765.76999999999</v>
      </c>
      <c r="E53" s="18" t="s">
        <v>273</v>
      </c>
      <c r="F53" s="208"/>
      <c r="G53"/>
    </row>
    <row r="54" spans="1:8" ht="24.95" customHeight="1" x14ac:dyDescent="0.2">
      <c r="A54" s="60">
        <v>3</v>
      </c>
      <c r="B54" s="68" t="s">
        <v>274</v>
      </c>
      <c r="C54" s="215"/>
      <c r="D54" s="57">
        <v>43128</v>
      </c>
      <c r="E54" s="18" t="s">
        <v>275</v>
      </c>
      <c r="F54" s="208"/>
      <c r="G54"/>
    </row>
    <row r="55" spans="1:8" ht="48.75" customHeight="1" x14ac:dyDescent="0.2">
      <c r="A55" s="60">
        <v>4</v>
      </c>
      <c r="B55" s="68" t="s">
        <v>276</v>
      </c>
      <c r="C55" s="215"/>
      <c r="D55" s="57">
        <v>25832.59</v>
      </c>
      <c r="E55" s="18" t="s">
        <v>277</v>
      </c>
      <c r="F55" s="208"/>
      <c r="G55"/>
    </row>
    <row r="56" spans="1:8" ht="30" customHeight="1" x14ac:dyDescent="0.2">
      <c r="A56" s="60">
        <v>5</v>
      </c>
      <c r="B56" s="68" t="s">
        <v>278</v>
      </c>
      <c r="C56" s="215"/>
      <c r="D56" s="57">
        <v>6681.75</v>
      </c>
      <c r="E56" s="18" t="s">
        <v>279</v>
      </c>
      <c r="F56" s="208"/>
      <c r="G56"/>
    </row>
    <row r="57" spans="1:8" ht="30.75" customHeight="1" x14ac:dyDescent="0.2">
      <c r="A57" s="60">
        <v>6</v>
      </c>
      <c r="B57" s="68" t="s">
        <v>280</v>
      </c>
      <c r="C57" s="215"/>
      <c r="D57" s="57">
        <v>7522.17</v>
      </c>
      <c r="E57" s="18" t="s">
        <v>281</v>
      </c>
      <c r="F57" s="208"/>
      <c r="G57"/>
    </row>
    <row r="58" spans="1:8" ht="24.95" customHeight="1" x14ac:dyDescent="0.2">
      <c r="A58" s="60">
        <v>7</v>
      </c>
      <c r="B58" s="71" t="s">
        <v>282</v>
      </c>
      <c r="C58" s="215"/>
      <c r="D58" s="57">
        <v>424.6</v>
      </c>
      <c r="E58" s="57"/>
      <c r="F58" s="208"/>
      <c r="G58"/>
    </row>
    <row r="59" spans="1:8" ht="24.95" customHeight="1" x14ac:dyDescent="0.2">
      <c r="A59" s="60">
        <v>8</v>
      </c>
      <c r="B59" s="68" t="s">
        <v>129</v>
      </c>
      <c r="C59" s="215"/>
      <c r="D59" s="57">
        <v>1200</v>
      </c>
      <c r="E59" s="57"/>
      <c r="F59" s="208"/>
      <c r="G59"/>
    </row>
    <row r="60" spans="1:8" ht="66" customHeight="1" x14ac:dyDescent="0.2">
      <c r="A60" s="60">
        <v>9</v>
      </c>
      <c r="B60" s="68" t="s">
        <v>284</v>
      </c>
      <c r="C60" s="216"/>
      <c r="D60" s="57">
        <v>7797.15</v>
      </c>
      <c r="E60" s="18" t="s">
        <v>283</v>
      </c>
      <c r="F60" s="209"/>
      <c r="G60"/>
    </row>
    <row r="61" spans="1:8" ht="24.95" customHeight="1" x14ac:dyDescent="0.2">
      <c r="A61" s="146" t="s">
        <v>6</v>
      </c>
      <c r="B61" s="148"/>
      <c r="C61" s="52"/>
      <c r="D61" s="53">
        <f>SUM(D52:D60)</f>
        <v>256324.6</v>
      </c>
      <c r="E61" s="61"/>
      <c r="F61" s="12"/>
      <c r="G61"/>
    </row>
    <row r="62" spans="1:8" ht="19.5" customHeight="1" x14ac:dyDescent="0.2">
      <c r="A62" s="196" t="s">
        <v>59</v>
      </c>
      <c r="B62" s="196"/>
      <c r="C62" s="196"/>
      <c r="D62" s="196"/>
      <c r="E62" s="196"/>
      <c r="F62" s="196"/>
      <c r="G62" s="196"/>
      <c r="H62" s="196"/>
    </row>
    <row r="63" spans="1:8" ht="18.75" x14ac:dyDescent="0.2">
      <c r="A63" s="10"/>
      <c r="B63" s="10"/>
      <c r="C63" s="10"/>
      <c r="D63" s="10"/>
      <c r="E63" s="10"/>
      <c r="F63" s="10"/>
      <c r="G63" s="35">
        <f>'[1]Оригинал Тариф с 01.07.25'!$BK$15</f>
        <v>249392.49599999998</v>
      </c>
      <c r="H63" s="10"/>
    </row>
    <row r="64" spans="1:8" ht="41.25" customHeight="1" x14ac:dyDescent="0.2">
      <c r="A64" s="155" t="s">
        <v>28</v>
      </c>
      <c r="B64" s="155"/>
      <c r="C64" s="155"/>
      <c r="D64" s="155"/>
      <c r="E64" s="155"/>
      <c r="F64" s="155"/>
      <c r="G64" s="155"/>
      <c r="H64" s="155"/>
    </row>
    <row r="65" spans="1:8" ht="138" customHeight="1" x14ac:dyDescent="0.2">
      <c r="A65" s="6" t="s">
        <v>29</v>
      </c>
      <c r="B65" s="156" t="s">
        <v>30</v>
      </c>
      <c r="C65" s="156"/>
      <c r="D65" s="156" t="s">
        <v>31</v>
      </c>
      <c r="E65" s="156"/>
      <c r="F65" s="156" t="s">
        <v>32</v>
      </c>
      <c r="G65" s="156"/>
    </row>
    <row r="66" spans="1:8" ht="15.75" x14ac:dyDescent="0.2">
      <c r="A66" s="4">
        <v>1</v>
      </c>
      <c r="B66" s="197">
        <v>2</v>
      </c>
      <c r="C66" s="197"/>
      <c r="D66" s="197">
        <v>3</v>
      </c>
      <c r="E66" s="197"/>
      <c r="F66" s="197">
        <v>4</v>
      </c>
      <c r="G66" s="197"/>
    </row>
    <row r="67" spans="1:8" ht="12.75" customHeight="1" x14ac:dyDescent="0.2">
      <c r="A67" s="6"/>
      <c r="B67" s="162">
        <v>3</v>
      </c>
      <c r="C67" s="163"/>
      <c r="D67" s="162">
        <v>1</v>
      </c>
      <c r="E67" s="163"/>
      <c r="F67" s="153">
        <v>23050</v>
      </c>
      <c r="G67" s="154"/>
    </row>
    <row r="68" spans="1:8" ht="107.25" customHeight="1" x14ac:dyDescent="0.2">
      <c r="A68" s="155" t="s">
        <v>33</v>
      </c>
      <c r="B68" s="155"/>
      <c r="C68" s="155"/>
      <c r="D68" s="155"/>
      <c r="E68" s="155"/>
      <c r="F68" s="155"/>
      <c r="G68" s="155"/>
      <c r="H68" s="155"/>
    </row>
    <row r="69" spans="1:8" ht="15.75" x14ac:dyDescent="0.2">
      <c r="A69" s="5"/>
    </row>
    <row r="70" spans="1:8" ht="63" x14ac:dyDescent="0.2">
      <c r="A70" s="6" t="s">
        <v>29</v>
      </c>
      <c r="B70" s="156" t="s">
        <v>34</v>
      </c>
      <c r="C70" s="156"/>
      <c r="D70" s="156" t="s">
        <v>35</v>
      </c>
      <c r="E70" s="156"/>
      <c r="F70" s="6" t="s">
        <v>36</v>
      </c>
      <c r="G70" s="6" t="s">
        <v>37</v>
      </c>
      <c r="H70" s="4" t="s">
        <v>38</v>
      </c>
    </row>
    <row r="71" spans="1:8" ht="15.75" x14ac:dyDescent="0.2">
      <c r="A71" s="6">
        <v>1</v>
      </c>
      <c r="B71" s="156">
        <v>2</v>
      </c>
      <c r="C71" s="156"/>
      <c r="D71" s="156">
        <v>3</v>
      </c>
      <c r="E71" s="156"/>
      <c r="F71" s="6">
        <v>4</v>
      </c>
      <c r="G71" s="6">
        <v>5</v>
      </c>
      <c r="H71" s="4">
        <v>6</v>
      </c>
    </row>
    <row r="72" spans="1:8" ht="47.25" customHeight="1" x14ac:dyDescent="0.2">
      <c r="A72" s="6">
        <v>1</v>
      </c>
      <c r="B72" s="156" t="s">
        <v>39</v>
      </c>
      <c r="C72" s="156"/>
      <c r="D72" s="164">
        <v>917184.91</v>
      </c>
      <c r="E72" s="164"/>
      <c r="F72" s="4">
        <v>1795953.5</v>
      </c>
      <c r="G72" s="4">
        <v>1841911.94</v>
      </c>
      <c r="H72" s="4">
        <f>F72-G72+D72</f>
        <v>871226.47000000009</v>
      </c>
    </row>
    <row r="73" spans="1:8" ht="44.25" customHeight="1" x14ac:dyDescent="0.2">
      <c r="A73" s="6">
        <v>2</v>
      </c>
      <c r="B73" s="156" t="s">
        <v>40</v>
      </c>
      <c r="C73" s="156"/>
      <c r="D73" s="160">
        <v>0</v>
      </c>
      <c r="E73" s="161"/>
      <c r="F73" s="4">
        <v>0</v>
      </c>
      <c r="G73" s="4">
        <v>0</v>
      </c>
      <c r="H73" s="4">
        <f>F73-G73+D73</f>
        <v>0</v>
      </c>
    </row>
    <row r="74" spans="1:8" ht="15.75" customHeight="1" x14ac:dyDescent="0.2">
      <c r="A74" s="157" t="s">
        <v>22</v>
      </c>
      <c r="B74" s="158"/>
      <c r="C74" s="159"/>
      <c r="D74" s="165"/>
      <c r="E74" s="165"/>
      <c r="F74" s="6"/>
      <c r="G74" s="6"/>
      <c r="H74" s="4"/>
    </row>
    <row r="78" spans="1:8" x14ac:dyDescent="0.2">
      <c r="B78" s="140"/>
      <c r="C78" s="139"/>
    </row>
    <row r="79" spans="1:8" x14ac:dyDescent="0.2">
      <c r="B79" s="140"/>
      <c r="C79" s="139"/>
    </row>
    <row r="80" spans="1:8" x14ac:dyDescent="0.2">
      <c r="C80" s="135"/>
    </row>
    <row r="81" spans="3:3" x14ac:dyDescent="0.2">
      <c r="C81" s="135"/>
    </row>
  </sheetData>
  <mergeCells count="61">
    <mergeCell ref="A47:E47"/>
    <mergeCell ref="C52:C60"/>
    <mergeCell ref="F52:F60"/>
    <mergeCell ref="A61:B61"/>
    <mergeCell ref="A48:E48"/>
    <mergeCell ref="A49:E49"/>
    <mergeCell ref="A6:H6"/>
    <mergeCell ref="G1:H1"/>
    <mergeCell ref="G2:H2"/>
    <mergeCell ref="G3:H3"/>
    <mergeCell ref="G4:H4"/>
    <mergeCell ref="G5:H5"/>
    <mergeCell ref="A18:H18"/>
    <mergeCell ref="A7:H7"/>
    <mergeCell ref="A8:H8"/>
    <mergeCell ref="A9:H9"/>
    <mergeCell ref="A10:H10"/>
    <mergeCell ref="A11:H11"/>
    <mergeCell ref="A12:H12"/>
    <mergeCell ref="A13:H13"/>
    <mergeCell ref="A14:H14"/>
    <mergeCell ref="A15:H15"/>
    <mergeCell ref="A16:H16"/>
    <mergeCell ref="A17:H17"/>
    <mergeCell ref="A62:H62"/>
    <mergeCell ref="A19:H19"/>
    <mergeCell ref="A20:H20"/>
    <mergeCell ref="A23:H23"/>
    <mergeCell ref="A25:H25"/>
    <mergeCell ref="A26:A27"/>
    <mergeCell ref="B26:B27"/>
    <mergeCell ref="C26:C27"/>
    <mergeCell ref="D26:D27"/>
    <mergeCell ref="E26:F26"/>
    <mergeCell ref="G26:H26"/>
    <mergeCell ref="A42:D42"/>
    <mergeCell ref="A43:F43"/>
    <mergeCell ref="A44:E44"/>
    <mergeCell ref="A45:E45"/>
    <mergeCell ref="A46:E46"/>
    <mergeCell ref="A64:H64"/>
    <mergeCell ref="B65:C65"/>
    <mergeCell ref="D65:E65"/>
    <mergeCell ref="F65:G65"/>
    <mergeCell ref="B66:C66"/>
    <mergeCell ref="D66:E66"/>
    <mergeCell ref="F66:G66"/>
    <mergeCell ref="B67:C67"/>
    <mergeCell ref="D67:E67"/>
    <mergeCell ref="F67:G67"/>
    <mergeCell ref="A68:H68"/>
    <mergeCell ref="B70:C70"/>
    <mergeCell ref="D70:E70"/>
    <mergeCell ref="A74:C74"/>
    <mergeCell ref="D74:E74"/>
    <mergeCell ref="B71:C71"/>
    <mergeCell ref="D71:E71"/>
    <mergeCell ref="B72:C72"/>
    <mergeCell ref="D72:E72"/>
    <mergeCell ref="B73:C73"/>
    <mergeCell ref="D73:E73"/>
  </mergeCells>
  <pageMargins left="0.25" right="0.25" top="0.75" bottom="0.75" header="0.3" footer="0.3"/>
  <pageSetup paperSize="9" scale="6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C8CED-2751-4B30-BA40-CBB9D28575D5}">
  <sheetPr>
    <pageSetUpPr fitToPage="1"/>
  </sheetPr>
  <dimension ref="A1:H87"/>
  <sheetViews>
    <sheetView topLeftCell="A72" workbookViewId="0">
      <selection activeCell="B84" sqref="B84:C88"/>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79</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01.07.25'!$D$16</f>
        <v>6268.2</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01.07.25'!$AC$16+'[2]Оригинал Тариф с 01.07.25'!$AE$16)/2</f>
        <v>0.48</v>
      </c>
      <c r="E28" s="20">
        <f>'[11]Грунина 11'!$G$9</f>
        <v>6268.2</v>
      </c>
      <c r="F28" s="20">
        <f>D28*E28*12</f>
        <v>36104.831999999995</v>
      </c>
      <c r="G28" s="20">
        <f>E28</f>
        <v>6268.2</v>
      </c>
      <c r="H28" s="20">
        <f>D28*G28*12</f>
        <v>36104.831999999995</v>
      </c>
    </row>
    <row r="29" spans="1:8" ht="25.5" x14ac:dyDescent="0.2">
      <c r="A29" s="29">
        <v>2</v>
      </c>
      <c r="B29" s="30" t="s">
        <v>67</v>
      </c>
      <c r="C29" s="18" t="s">
        <v>15</v>
      </c>
      <c r="D29" s="19">
        <f>('[2]Оригинал Тариф с 01.07.25'!$K$16+'[2]Оригинал Тариф с 01.07.25'!$M$16)/2</f>
        <v>0.21</v>
      </c>
      <c r="E29" s="20">
        <f>'[11]Грунина 11'!$G$9</f>
        <v>6268.2</v>
      </c>
      <c r="F29" s="20">
        <f t="shared" ref="F29:F41" si="0">D29*E29*12</f>
        <v>15795.863999999998</v>
      </c>
      <c r="G29" s="20">
        <f t="shared" ref="G29:G41" si="1">E29</f>
        <v>6268.2</v>
      </c>
      <c r="H29" s="20">
        <f t="shared" ref="H29:H41" si="2">D29*G29*12</f>
        <v>15795.863999999998</v>
      </c>
    </row>
    <row r="30" spans="1:8" ht="25.5" x14ac:dyDescent="0.2">
      <c r="A30" s="29">
        <v>3</v>
      </c>
      <c r="B30" s="30" t="s">
        <v>12</v>
      </c>
      <c r="C30" s="18" t="s">
        <v>15</v>
      </c>
      <c r="D30" s="19">
        <f>('[2]Оригинал Тариф с 01.07.25'!$AX$16+'[2]Оригинал Тариф с 01.07.25'!$AZ$16)/2</f>
        <v>1.55</v>
      </c>
      <c r="E30" s="20">
        <f>'[11]Грунина 11'!$G$9</f>
        <v>6268.2</v>
      </c>
      <c r="F30" s="20">
        <f t="shared" si="0"/>
        <v>116588.51999999999</v>
      </c>
      <c r="G30" s="20">
        <f t="shared" si="1"/>
        <v>6268.2</v>
      </c>
      <c r="H30" s="20">
        <f t="shared" si="2"/>
        <v>116588.51999999999</v>
      </c>
    </row>
    <row r="31" spans="1:8" ht="38.25" x14ac:dyDescent="0.2">
      <c r="A31" s="29">
        <v>4</v>
      </c>
      <c r="B31" s="30" t="s">
        <v>13</v>
      </c>
      <c r="C31" s="18" t="s">
        <v>15</v>
      </c>
      <c r="D31" s="19">
        <f>('[2]Оригинал Тариф с 01.07.25'!$N$16+'[2]Оригинал Тариф с 01.07.25'!$P$16)/2</f>
        <v>2.91</v>
      </c>
      <c r="E31" s="20">
        <f>'[11]Грунина 11'!$G$9</f>
        <v>6268.2</v>
      </c>
      <c r="F31" s="20">
        <f t="shared" si="0"/>
        <v>218885.54399999999</v>
      </c>
      <c r="G31" s="20">
        <f t="shared" si="1"/>
        <v>6268.2</v>
      </c>
      <c r="H31" s="20">
        <f t="shared" si="2"/>
        <v>218885.54399999999</v>
      </c>
    </row>
    <row r="32" spans="1:8" ht="25.5" x14ac:dyDescent="0.2">
      <c r="A32" s="29">
        <v>5</v>
      </c>
      <c r="B32" s="30" t="s">
        <v>23</v>
      </c>
      <c r="C32" s="18" t="s">
        <v>15</v>
      </c>
      <c r="D32" s="19">
        <f>('[2]Оригинал Тариф с 01.07.25'!$H$16+'[2]Оригинал Тариф с 01.07.25'!$J$16)/2</f>
        <v>2.0299999999999998</v>
      </c>
      <c r="E32" s="20">
        <f>'[11]Грунина 11'!$G$9</f>
        <v>6268.2</v>
      </c>
      <c r="F32" s="20">
        <f t="shared" si="0"/>
        <v>152693.35199999998</v>
      </c>
      <c r="G32" s="20">
        <f t="shared" si="1"/>
        <v>6268.2</v>
      </c>
      <c r="H32" s="20">
        <f t="shared" si="2"/>
        <v>152693.35199999998</v>
      </c>
    </row>
    <row r="33" spans="1:8" ht="76.5" x14ac:dyDescent="0.2">
      <c r="A33" s="29">
        <v>6</v>
      </c>
      <c r="B33" s="30" t="s">
        <v>17</v>
      </c>
      <c r="C33" s="18" t="s">
        <v>15</v>
      </c>
      <c r="D33" s="19">
        <f>('[2]Оригинал Тариф с 01.07.25'!$W$16+'[2]Оригинал Тариф с 01.07.25'!$Y$16)/2</f>
        <v>1.21</v>
      </c>
      <c r="E33" s="20">
        <f>'[11]Грунина 11'!$G$9</f>
        <v>6268.2</v>
      </c>
      <c r="F33" s="20">
        <f t="shared" si="0"/>
        <v>91014.263999999996</v>
      </c>
      <c r="G33" s="20">
        <f t="shared" si="1"/>
        <v>6268.2</v>
      </c>
      <c r="H33" s="20">
        <f t="shared" si="2"/>
        <v>91014.263999999996</v>
      </c>
    </row>
    <row r="34" spans="1:8" ht="76.5" x14ac:dyDescent="0.2">
      <c r="A34" s="29">
        <v>7</v>
      </c>
      <c r="B34" s="30" t="s">
        <v>18</v>
      </c>
      <c r="C34" s="18" t="s">
        <v>15</v>
      </c>
      <c r="D34" s="19">
        <f>('[2]Оригинал Тариф с 01.07.25'!$AI$16+'[2]Оригинал Тариф с 01.07.25'!$AK$16)/2</f>
        <v>1.67</v>
      </c>
      <c r="E34" s="20">
        <f>'[11]Грунина 11'!$G$9</f>
        <v>6268.2</v>
      </c>
      <c r="F34" s="20">
        <f t="shared" si="0"/>
        <v>125614.72799999997</v>
      </c>
      <c r="G34" s="20">
        <f t="shared" si="1"/>
        <v>6268.2</v>
      </c>
      <c r="H34" s="20">
        <f t="shared" si="2"/>
        <v>125614.72799999997</v>
      </c>
    </row>
    <row r="35" spans="1:8" ht="76.5" x14ac:dyDescent="0.2">
      <c r="A35" s="29">
        <v>8</v>
      </c>
      <c r="B35" s="30" t="s">
        <v>19</v>
      </c>
      <c r="C35" s="18" t="s">
        <v>15</v>
      </c>
      <c r="D35" s="19">
        <f>('[2]Оригинал Тариф с 01.07.25'!$AO$16+'[2]Оригинал Тариф с 01.07.25'!$AQ$16)/2</f>
        <v>0.41</v>
      </c>
      <c r="E35" s="20">
        <f>'[11]Грунина 11'!$G$9</f>
        <v>6268.2</v>
      </c>
      <c r="F35" s="20">
        <f t="shared" si="0"/>
        <v>30839.544000000002</v>
      </c>
      <c r="G35" s="20">
        <f t="shared" si="1"/>
        <v>6268.2</v>
      </c>
      <c r="H35" s="20">
        <f t="shared" si="2"/>
        <v>30839.544000000002</v>
      </c>
    </row>
    <row r="36" spans="1:8" ht="76.5" x14ac:dyDescent="0.2">
      <c r="A36" s="29">
        <v>9</v>
      </c>
      <c r="B36" s="30" t="s">
        <v>20</v>
      </c>
      <c r="C36" s="18" t="s">
        <v>15</v>
      </c>
      <c r="D36" s="19">
        <f>('[2]Оригинал Тариф с 01.07.25'!$AR$16+'[2]Оригинал Тариф с 01.07.25'!$AT$16)/2</f>
        <v>0.16</v>
      </c>
      <c r="E36" s="20">
        <f>'[11]Грунина 11'!$G$9</f>
        <v>6268.2</v>
      </c>
      <c r="F36" s="20">
        <f t="shared" si="0"/>
        <v>12034.944</v>
      </c>
      <c r="G36" s="20">
        <f t="shared" si="1"/>
        <v>6268.2</v>
      </c>
      <c r="H36" s="20">
        <f t="shared" si="2"/>
        <v>12034.944</v>
      </c>
    </row>
    <row r="37" spans="1:8" ht="76.5" x14ac:dyDescent="0.2">
      <c r="A37" s="29">
        <v>10</v>
      </c>
      <c r="B37" s="30" t="s">
        <v>68</v>
      </c>
      <c r="C37" s="18" t="s">
        <v>15</v>
      </c>
      <c r="D37" s="19">
        <f>('[2]Оригинал Тариф с 01.07.25'!$AL$16+'[2]Оригинал Тариф с 01.07.25'!$AN$16)/2</f>
        <v>0.55000000000000004</v>
      </c>
      <c r="E37" s="20">
        <f>'[11]Грунина 11'!$G$9</f>
        <v>6268.2</v>
      </c>
      <c r="F37" s="20">
        <f t="shared" si="0"/>
        <v>41370.120000000003</v>
      </c>
      <c r="G37" s="20">
        <f t="shared" si="1"/>
        <v>6268.2</v>
      </c>
      <c r="H37" s="20">
        <f t="shared" si="2"/>
        <v>41370.120000000003</v>
      </c>
    </row>
    <row r="38" spans="1:8" ht="25.5" x14ac:dyDescent="0.2">
      <c r="A38" s="29">
        <v>11</v>
      </c>
      <c r="B38" s="30" t="s">
        <v>14</v>
      </c>
      <c r="C38" s="18" t="s">
        <v>15</v>
      </c>
      <c r="D38" s="19">
        <f>('[2]Оригинал Тариф с 01.07.25'!$AF$16+'[2]Оригинал Тариф с 01.07.25'!$AH$16)/2</f>
        <v>0.4</v>
      </c>
      <c r="E38" s="20">
        <f>'[11]Грунина 11'!$G$9</f>
        <v>6268.2</v>
      </c>
      <c r="F38" s="20">
        <f t="shared" si="0"/>
        <v>30087.360000000001</v>
      </c>
      <c r="G38" s="20">
        <f t="shared" si="1"/>
        <v>6268.2</v>
      </c>
      <c r="H38" s="20">
        <f t="shared" si="2"/>
        <v>30087.360000000001</v>
      </c>
    </row>
    <row r="39" spans="1:8" x14ac:dyDescent="0.2">
      <c r="A39" s="29">
        <v>12</v>
      </c>
      <c r="B39" s="30" t="s">
        <v>69</v>
      </c>
      <c r="C39" s="18" t="s">
        <v>15</v>
      </c>
      <c r="D39" s="19">
        <f>('[2]Оригинал Тариф с 01.07.25'!$T$16+'[2]Оригинал Тариф с 01.07.25'!$V$16)/2</f>
        <v>0.9</v>
      </c>
      <c r="E39" s="20">
        <f>'[11]Грунина 11'!$G$9</f>
        <v>6268.2</v>
      </c>
      <c r="F39" s="20">
        <f t="shared" si="0"/>
        <v>67696.56</v>
      </c>
      <c r="G39" s="20">
        <f t="shared" si="1"/>
        <v>6268.2</v>
      </c>
      <c r="H39" s="20">
        <f t="shared" si="2"/>
        <v>67696.56</v>
      </c>
    </row>
    <row r="40" spans="1:8" ht="38.25" x14ac:dyDescent="0.2">
      <c r="A40" s="29">
        <v>13</v>
      </c>
      <c r="B40" s="30" t="s">
        <v>21</v>
      </c>
      <c r="C40" s="18" t="s">
        <v>15</v>
      </c>
      <c r="D40" s="19">
        <f>('[2]Оригинал Тариф с 01.07.25'!$Q$16+'[2]Оригинал Тариф с 01.07.25'!$S$16)/2</f>
        <v>2.81</v>
      </c>
      <c r="E40" s="20">
        <f>'[11]Грунина 11'!$G$9</f>
        <v>6268.2</v>
      </c>
      <c r="F40" s="20">
        <f t="shared" si="0"/>
        <v>211363.704</v>
      </c>
      <c r="G40" s="20">
        <f t="shared" si="1"/>
        <v>6268.2</v>
      </c>
      <c r="H40" s="20">
        <f t="shared" si="2"/>
        <v>211363.704</v>
      </c>
    </row>
    <row r="41" spans="1:8" x14ac:dyDescent="0.2">
      <c r="A41" s="29">
        <v>14</v>
      </c>
      <c r="B41" s="30" t="s">
        <v>70</v>
      </c>
      <c r="C41" s="18" t="s">
        <v>15</v>
      </c>
      <c r="D41" s="19">
        <f>('[2]Оригинал Тариф с 01.07.25'!$Z$16+'[2]Оригинал Тариф с 01.07.25'!$AB$16)/2</f>
        <v>5.39</v>
      </c>
      <c r="E41" s="20">
        <f>'[11]Грунина 11'!$G$9</f>
        <v>6268.2</v>
      </c>
      <c r="F41" s="20">
        <f t="shared" si="0"/>
        <v>405427.17599999998</v>
      </c>
      <c r="G41" s="20">
        <f t="shared" si="1"/>
        <v>6268.2</v>
      </c>
      <c r="H41" s="20">
        <f t="shared" si="2"/>
        <v>405427.17599999998</v>
      </c>
    </row>
    <row r="42" spans="1:8" ht="15" customHeight="1" x14ac:dyDescent="0.2">
      <c r="A42" s="212" t="s">
        <v>6</v>
      </c>
      <c r="B42" s="213"/>
      <c r="C42" s="213"/>
      <c r="D42" s="214"/>
      <c r="E42" s="21"/>
      <c r="F42" s="21">
        <f>SUM(F28:F41)</f>
        <v>1555516.5119999999</v>
      </c>
      <c r="G42" s="21"/>
      <c r="H42" s="21">
        <f>SUM(H28:H41)</f>
        <v>1555516.5119999999</v>
      </c>
    </row>
    <row r="43" spans="1:8" ht="39" customHeight="1" x14ac:dyDescent="0.2">
      <c r="A43" s="155" t="s">
        <v>134</v>
      </c>
      <c r="B43" s="169"/>
      <c r="C43" s="169"/>
      <c r="D43" s="169"/>
      <c r="E43" s="169"/>
      <c r="F43" s="169"/>
      <c r="G43"/>
      <c r="H43"/>
    </row>
    <row r="44" spans="1:8" ht="26.25" customHeight="1" x14ac:dyDescent="0.2">
      <c r="A44" s="232" t="s">
        <v>135</v>
      </c>
      <c r="B44" s="232"/>
      <c r="C44" s="232"/>
      <c r="D44" s="232"/>
      <c r="E44" s="232"/>
      <c r="F44" s="54">
        <v>-473.64700000008452</v>
      </c>
      <c r="G44"/>
      <c r="H44"/>
    </row>
    <row r="45" spans="1:8" ht="50.25" customHeight="1" x14ac:dyDescent="0.2">
      <c r="A45" s="232" t="s">
        <v>125</v>
      </c>
      <c r="B45" s="232"/>
      <c r="C45" s="232"/>
      <c r="D45" s="232"/>
      <c r="E45" s="232"/>
      <c r="F45" s="54">
        <v>288838.65599999996</v>
      </c>
      <c r="G45"/>
      <c r="H45"/>
    </row>
    <row r="46" spans="1:8" ht="30.75" customHeight="1" x14ac:dyDescent="0.2">
      <c r="A46" s="233" t="s">
        <v>142</v>
      </c>
      <c r="B46" s="234"/>
      <c r="C46" s="234"/>
      <c r="D46" s="234"/>
      <c r="E46" s="235"/>
      <c r="F46" s="54">
        <v>4365.8999999999996</v>
      </c>
      <c r="G46"/>
      <c r="H46"/>
    </row>
    <row r="47" spans="1:8" ht="30.75" customHeight="1" x14ac:dyDescent="0.2">
      <c r="A47" s="233" t="s">
        <v>126</v>
      </c>
      <c r="B47" s="234"/>
      <c r="C47" s="234"/>
      <c r="D47" s="234"/>
      <c r="E47" s="235"/>
      <c r="F47" s="54">
        <f>SUM(F44:F46)</f>
        <v>292730.90899999987</v>
      </c>
      <c r="G47"/>
      <c r="H47"/>
    </row>
    <row r="48" spans="1:8" ht="24.75" customHeight="1" x14ac:dyDescent="0.2">
      <c r="A48" s="232" t="s">
        <v>127</v>
      </c>
      <c r="B48" s="232"/>
      <c r="C48" s="232"/>
      <c r="D48" s="232"/>
      <c r="E48" s="232"/>
      <c r="F48" s="54">
        <v>271404.37999999995</v>
      </c>
      <c r="G48"/>
      <c r="H48" s="67"/>
    </row>
    <row r="49" spans="1:8" ht="27" customHeight="1" x14ac:dyDescent="0.2">
      <c r="A49" s="232" t="s">
        <v>128</v>
      </c>
      <c r="B49" s="232"/>
      <c r="C49" s="232"/>
      <c r="D49" s="232"/>
      <c r="E49" s="232"/>
      <c r="F49" s="62">
        <f>F47-F48</f>
        <v>21326.528999999922</v>
      </c>
      <c r="G49"/>
      <c r="H49"/>
    </row>
    <row r="50" spans="1:8" ht="16.5" customHeight="1" x14ac:dyDescent="0.2">
      <c r="A50" s="40"/>
      <c r="B50" s="41"/>
      <c r="C50" s="41"/>
      <c r="D50" s="41"/>
      <c r="E50" s="41"/>
      <c r="F50" s="41"/>
      <c r="G50"/>
      <c r="H50"/>
    </row>
    <row r="51" spans="1:8" ht="145.35" customHeight="1" x14ac:dyDescent="0.2">
      <c r="A51" s="44" t="s">
        <v>1</v>
      </c>
      <c r="B51" s="45" t="s">
        <v>8</v>
      </c>
      <c r="C51" s="46" t="s">
        <v>41</v>
      </c>
      <c r="D51" s="1" t="s">
        <v>9</v>
      </c>
      <c r="E51" s="2" t="s">
        <v>42</v>
      </c>
      <c r="F51" s="2" t="s">
        <v>43</v>
      </c>
      <c r="G51"/>
    </row>
    <row r="52" spans="1:8" ht="24.95" customHeight="1" x14ac:dyDescent="0.2">
      <c r="A52" s="60">
        <v>1</v>
      </c>
      <c r="B52" s="63" t="s">
        <v>286</v>
      </c>
      <c r="C52" s="141" t="s">
        <v>130</v>
      </c>
      <c r="D52" s="57">
        <v>1492.42</v>
      </c>
      <c r="E52" s="57" t="s">
        <v>229</v>
      </c>
      <c r="F52" s="207" t="s">
        <v>131</v>
      </c>
      <c r="G52"/>
    </row>
    <row r="53" spans="1:8" ht="33.75" customHeight="1" x14ac:dyDescent="0.2">
      <c r="A53" s="60">
        <v>2</v>
      </c>
      <c r="B53" s="63" t="s">
        <v>287</v>
      </c>
      <c r="C53" s="215"/>
      <c r="D53" s="57">
        <v>22386.45</v>
      </c>
      <c r="E53" s="57" t="s">
        <v>133</v>
      </c>
      <c r="F53" s="208"/>
      <c r="G53"/>
    </row>
    <row r="54" spans="1:8" ht="24.95" customHeight="1" x14ac:dyDescent="0.2">
      <c r="A54" s="60">
        <v>3</v>
      </c>
      <c r="B54" s="63" t="s">
        <v>288</v>
      </c>
      <c r="C54" s="215"/>
      <c r="D54" s="57">
        <v>1571.8</v>
      </c>
      <c r="E54" s="57" t="s">
        <v>197</v>
      </c>
      <c r="F54" s="208"/>
      <c r="G54"/>
    </row>
    <row r="55" spans="1:8" ht="24.95" customHeight="1" x14ac:dyDescent="0.2">
      <c r="A55" s="60">
        <v>4</v>
      </c>
      <c r="B55" s="63" t="s">
        <v>289</v>
      </c>
      <c r="C55" s="215"/>
      <c r="D55" s="57">
        <v>3962.55</v>
      </c>
      <c r="E55" s="18" t="s">
        <v>306</v>
      </c>
      <c r="F55" s="208"/>
      <c r="G55"/>
    </row>
    <row r="56" spans="1:8" ht="24.95" customHeight="1" x14ac:dyDescent="0.2">
      <c r="A56" s="60">
        <v>5</v>
      </c>
      <c r="B56" s="63" t="s">
        <v>290</v>
      </c>
      <c r="C56" s="215"/>
      <c r="D56" s="57">
        <v>3657.91</v>
      </c>
      <c r="E56" s="57"/>
      <c r="F56" s="208"/>
      <c r="G56"/>
    </row>
    <row r="57" spans="1:8" ht="24.95" customHeight="1" x14ac:dyDescent="0.2">
      <c r="A57" s="60">
        <v>6</v>
      </c>
      <c r="B57" s="63" t="s">
        <v>291</v>
      </c>
      <c r="C57" s="215"/>
      <c r="D57" s="57">
        <v>3377.16</v>
      </c>
      <c r="E57" s="57" t="s">
        <v>292</v>
      </c>
      <c r="F57" s="208"/>
      <c r="G57"/>
    </row>
    <row r="58" spans="1:8" ht="24.95" customHeight="1" x14ac:dyDescent="0.2">
      <c r="A58" s="60">
        <v>7</v>
      </c>
      <c r="B58" s="63" t="s">
        <v>293</v>
      </c>
      <c r="C58" s="215"/>
      <c r="D58" s="57">
        <v>5000</v>
      </c>
      <c r="E58" s="57" t="s">
        <v>294</v>
      </c>
      <c r="F58" s="208"/>
      <c r="G58"/>
    </row>
    <row r="59" spans="1:8" ht="44.25" customHeight="1" x14ac:dyDescent="0.2">
      <c r="A59" s="60">
        <v>8</v>
      </c>
      <c r="B59" s="63" t="s">
        <v>295</v>
      </c>
      <c r="C59" s="215"/>
      <c r="D59" s="57">
        <v>12371.09</v>
      </c>
      <c r="E59" s="57" t="s">
        <v>296</v>
      </c>
      <c r="F59" s="208"/>
      <c r="G59"/>
    </row>
    <row r="60" spans="1:8" ht="24.95" customHeight="1" x14ac:dyDescent="0.2">
      <c r="A60" s="60">
        <v>9</v>
      </c>
      <c r="B60" s="63" t="s">
        <v>297</v>
      </c>
      <c r="C60" s="215"/>
      <c r="D60" s="57">
        <v>92857.52</v>
      </c>
      <c r="E60" s="57" t="s">
        <v>298</v>
      </c>
      <c r="F60" s="208"/>
      <c r="G60"/>
    </row>
    <row r="61" spans="1:8" ht="24.95" customHeight="1" x14ac:dyDescent="0.2">
      <c r="A61" s="60">
        <v>10</v>
      </c>
      <c r="B61" s="63" t="s">
        <v>299</v>
      </c>
      <c r="C61" s="215"/>
      <c r="D61" s="57">
        <v>782.58</v>
      </c>
      <c r="E61" s="57" t="s">
        <v>133</v>
      </c>
      <c r="F61" s="208"/>
      <c r="G61"/>
    </row>
    <row r="62" spans="1:8" ht="24.95" customHeight="1" x14ac:dyDescent="0.2">
      <c r="A62" s="60">
        <v>11</v>
      </c>
      <c r="B62" s="63" t="s">
        <v>300</v>
      </c>
      <c r="C62" s="215"/>
      <c r="D62" s="57">
        <v>44533.09</v>
      </c>
      <c r="E62" s="57" t="s">
        <v>301</v>
      </c>
      <c r="F62" s="208"/>
      <c r="G62"/>
    </row>
    <row r="63" spans="1:8" ht="165.75" customHeight="1" x14ac:dyDescent="0.2">
      <c r="A63" s="60">
        <v>12</v>
      </c>
      <c r="B63" s="63" t="s">
        <v>302</v>
      </c>
      <c r="C63" s="215"/>
      <c r="D63" s="57">
        <v>27848.929999999993</v>
      </c>
      <c r="E63" s="57" t="s">
        <v>303</v>
      </c>
      <c r="F63" s="208"/>
      <c r="G63"/>
    </row>
    <row r="64" spans="1:8" ht="24.95" customHeight="1" x14ac:dyDescent="0.2">
      <c r="A64" s="60">
        <v>13</v>
      </c>
      <c r="B64" s="63" t="s">
        <v>129</v>
      </c>
      <c r="C64" s="215"/>
      <c r="D64" s="57">
        <v>1200</v>
      </c>
      <c r="E64" s="57"/>
      <c r="F64" s="208"/>
      <c r="G64"/>
    </row>
    <row r="65" spans="1:8" ht="30.75" customHeight="1" x14ac:dyDescent="0.2">
      <c r="A65" s="60">
        <v>14</v>
      </c>
      <c r="B65" s="63" t="s">
        <v>304</v>
      </c>
      <c r="C65" s="215"/>
      <c r="D65" s="57">
        <v>3741.87</v>
      </c>
      <c r="E65" s="57"/>
      <c r="F65" s="208"/>
      <c r="G65"/>
    </row>
    <row r="66" spans="1:8" ht="27.75" customHeight="1" x14ac:dyDescent="0.2">
      <c r="A66" s="60">
        <v>15</v>
      </c>
      <c r="B66" s="63" t="s">
        <v>305</v>
      </c>
      <c r="C66" s="216"/>
      <c r="D66" s="57">
        <v>46621.01</v>
      </c>
      <c r="E66" s="57"/>
      <c r="F66" s="209"/>
      <c r="G66"/>
    </row>
    <row r="67" spans="1:8" ht="24.95" customHeight="1" x14ac:dyDescent="0.2">
      <c r="A67" s="146" t="s">
        <v>6</v>
      </c>
      <c r="B67" s="148"/>
      <c r="C67" s="52"/>
      <c r="D67" s="53">
        <f>SUM(D52:D66)</f>
        <v>271404.38</v>
      </c>
      <c r="E67" s="61"/>
      <c r="F67" s="12"/>
      <c r="G67"/>
    </row>
    <row r="68" spans="1:8" ht="19.5" customHeight="1" x14ac:dyDescent="0.2">
      <c r="A68" s="196" t="s">
        <v>59</v>
      </c>
      <c r="B68" s="196"/>
      <c r="C68" s="196"/>
      <c r="D68" s="196"/>
      <c r="E68" s="196"/>
      <c r="F68" s="196"/>
      <c r="G68" s="196"/>
      <c r="H68" s="196"/>
    </row>
    <row r="69" spans="1:8" ht="18.75" x14ac:dyDescent="0.2">
      <c r="A69" s="10"/>
      <c r="B69" s="10"/>
      <c r="C69" s="10"/>
      <c r="D69" s="10"/>
      <c r="E69" s="10"/>
      <c r="F69" s="10"/>
      <c r="G69" s="35">
        <f>'[1]Оригинал Тариф с 01.07.25'!$BK$16</f>
        <v>370074.52799999999</v>
      </c>
      <c r="H69" s="10"/>
    </row>
    <row r="70" spans="1:8" ht="41.25" customHeight="1" x14ac:dyDescent="0.2">
      <c r="A70" s="155" t="s">
        <v>28</v>
      </c>
      <c r="B70" s="155"/>
      <c r="C70" s="155"/>
      <c r="D70" s="155"/>
      <c r="E70" s="155"/>
      <c r="F70" s="155"/>
      <c r="G70" s="155"/>
      <c r="H70" s="155"/>
    </row>
    <row r="71" spans="1:8" ht="138" customHeight="1" x14ac:dyDescent="0.2">
      <c r="A71" s="6" t="s">
        <v>29</v>
      </c>
      <c r="B71" s="156" t="s">
        <v>30</v>
      </c>
      <c r="C71" s="156"/>
      <c r="D71" s="156" t="s">
        <v>31</v>
      </c>
      <c r="E71" s="156"/>
      <c r="F71" s="156" t="s">
        <v>32</v>
      </c>
      <c r="G71" s="156"/>
    </row>
    <row r="72" spans="1:8" ht="15.75" x14ac:dyDescent="0.2">
      <c r="A72" s="4">
        <v>1</v>
      </c>
      <c r="B72" s="197">
        <v>2</v>
      </c>
      <c r="C72" s="197"/>
      <c r="D72" s="197">
        <v>3</v>
      </c>
      <c r="E72" s="197"/>
      <c r="F72" s="197">
        <v>4</v>
      </c>
      <c r="G72" s="197"/>
    </row>
    <row r="73" spans="1:8" ht="12.75" customHeight="1" x14ac:dyDescent="0.2">
      <c r="A73" s="6"/>
      <c r="B73" s="162">
        <v>3</v>
      </c>
      <c r="C73" s="163"/>
      <c r="D73" s="162">
        <v>1</v>
      </c>
      <c r="E73" s="163"/>
      <c r="F73" s="153">
        <v>12385</v>
      </c>
      <c r="G73" s="154"/>
    </row>
    <row r="74" spans="1:8" ht="107.25" customHeight="1" x14ac:dyDescent="0.2">
      <c r="A74" s="155" t="s">
        <v>33</v>
      </c>
      <c r="B74" s="155"/>
      <c r="C74" s="155"/>
      <c r="D74" s="155"/>
      <c r="E74" s="155"/>
      <c r="F74" s="155"/>
      <c r="G74" s="155"/>
      <c r="H74" s="155"/>
    </row>
    <row r="75" spans="1:8" ht="15.75" x14ac:dyDescent="0.2">
      <c r="A75" s="5"/>
    </row>
    <row r="76" spans="1:8" ht="63" x14ac:dyDescent="0.2">
      <c r="A76" s="6" t="s">
        <v>29</v>
      </c>
      <c r="B76" s="156" t="s">
        <v>34</v>
      </c>
      <c r="C76" s="156"/>
      <c r="D76" s="156" t="s">
        <v>35</v>
      </c>
      <c r="E76" s="156"/>
      <c r="F76" s="6" t="s">
        <v>36</v>
      </c>
      <c r="G76" s="6" t="s">
        <v>37</v>
      </c>
      <c r="H76" s="4" t="s">
        <v>38</v>
      </c>
    </row>
    <row r="77" spans="1:8" ht="15.75" x14ac:dyDescent="0.2">
      <c r="A77" s="6">
        <v>1</v>
      </c>
      <c r="B77" s="156">
        <v>2</v>
      </c>
      <c r="C77" s="156"/>
      <c r="D77" s="156">
        <v>3</v>
      </c>
      <c r="E77" s="156"/>
      <c r="F77" s="6">
        <v>4</v>
      </c>
      <c r="G77" s="6">
        <v>5</v>
      </c>
      <c r="H77" s="4">
        <v>6</v>
      </c>
    </row>
    <row r="78" spans="1:8" ht="47.25" customHeight="1" x14ac:dyDescent="0.2">
      <c r="A78" s="6">
        <v>1</v>
      </c>
      <c r="B78" s="156" t="s">
        <v>39</v>
      </c>
      <c r="C78" s="156"/>
      <c r="D78" s="164">
        <v>424726.12</v>
      </c>
      <c r="E78" s="164"/>
      <c r="F78" s="4">
        <v>2730462.71</v>
      </c>
      <c r="G78" s="4">
        <v>2702863.44</v>
      </c>
      <c r="H78" s="4">
        <f>F78-G78+D78</f>
        <v>452325.39</v>
      </c>
    </row>
    <row r="79" spans="1:8" ht="44.25" customHeight="1" x14ac:dyDescent="0.2">
      <c r="A79" s="6">
        <v>2</v>
      </c>
      <c r="B79" s="156" t="s">
        <v>40</v>
      </c>
      <c r="C79" s="156"/>
      <c r="D79" s="160">
        <v>128660.51</v>
      </c>
      <c r="E79" s="161"/>
      <c r="F79" s="4">
        <v>72718.740000000005</v>
      </c>
      <c r="G79" s="4">
        <v>106620.09</v>
      </c>
      <c r="H79" s="4">
        <f>F79-G79+D79</f>
        <v>94759.16</v>
      </c>
    </row>
    <row r="80" spans="1:8" ht="15.75" customHeight="1" x14ac:dyDescent="0.2">
      <c r="A80" s="157" t="s">
        <v>22</v>
      </c>
      <c r="B80" s="158"/>
      <c r="C80" s="159"/>
      <c r="D80" s="165"/>
      <c r="E80" s="165"/>
      <c r="F80" s="6"/>
      <c r="G80" s="6"/>
      <c r="H80" s="4"/>
    </row>
    <row r="84" spans="2:3" x14ac:dyDescent="0.2">
      <c r="B84" s="140"/>
      <c r="C84" s="139"/>
    </row>
    <row r="85" spans="2:3" x14ac:dyDescent="0.2">
      <c r="B85" s="140"/>
      <c r="C85" s="139"/>
    </row>
    <row r="86" spans="2:3" x14ac:dyDescent="0.2">
      <c r="C86" s="135"/>
    </row>
    <row r="87" spans="2:3" x14ac:dyDescent="0.2">
      <c r="C87" s="135"/>
    </row>
  </sheetData>
  <mergeCells count="61">
    <mergeCell ref="A47:E47"/>
    <mergeCell ref="C52:C66"/>
    <mergeCell ref="F52:F66"/>
    <mergeCell ref="A67:B67"/>
    <mergeCell ref="A48:E48"/>
    <mergeCell ref="A49:E49"/>
    <mergeCell ref="A6:H6"/>
    <mergeCell ref="G1:H1"/>
    <mergeCell ref="G2:H2"/>
    <mergeCell ref="G3:H3"/>
    <mergeCell ref="G4:H4"/>
    <mergeCell ref="G5:H5"/>
    <mergeCell ref="A18:H18"/>
    <mergeCell ref="A7:H7"/>
    <mergeCell ref="A8:H8"/>
    <mergeCell ref="A9:H9"/>
    <mergeCell ref="A10:H10"/>
    <mergeCell ref="A11:H11"/>
    <mergeCell ref="A12:H12"/>
    <mergeCell ref="A13:H13"/>
    <mergeCell ref="A14:H14"/>
    <mergeCell ref="A15:H15"/>
    <mergeCell ref="A16:H16"/>
    <mergeCell ref="A17:H17"/>
    <mergeCell ref="A68:H68"/>
    <mergeCell ref="A19:H19"/>
    <mergeCell ref="A20:H20"/>
    <mergeCell ref="A23:H23"/>
    <mergeCell ref="A25:H25"/>
    <mergeCell ref="A26:A27"/>
    <mergeCell ref="B26:B27"/>
    <mergeCell ref="C26:C27"/>
    <mergeCell ref="D26:D27"/>
    <mergeCell ref="E26:F26"/>
    <mergeCell ref="G26:H26"/>
    <mergeCell ref="A42:D42"/>
    <mergeCell ref="A43:F43"/>
    <mergeCell ref="A44:E44"/>
    <mergeCell ref="A45:E45"/>
    <mergeCell ref="A46:E46"/>
    <mergeCell ref="A70:H70"/>
    <mergeCell ref="B71:C71"/>
    <mergeCell ref="D71:E71"/>
    <mergeCell ref="F71:G71"/>
    <mergeCell ref="B72:C72"/>
    <mergeCell ref="D72:E72"/>
    <mergeCell ref="F72:G72"/>
    <mergeCell ref="B73:C73"/>
    <mergeCell ref="D73:E73"/>
    <mergeCell ref="F73:G73"/>
    <mergeCell ref="A74:H74"/>
    <mergeCell ref="B76:C76"/>
    <mergeCell ref="D76:E76"/>
    <mergeCell ref="A80:C80"/>
    <mergeCell ref="D80:E80"/>
    <mergeCell ref="B77:C77"/>
    <mergeCell ref="D77:E77"/>
    <mergeCell ref="B78:C78"/>
    <mergeCell ref="D78:E78"/>
    <mergeCell ref="B79:C79"/>
    <mergeCell ref="D79:E79"/>
  </mergeCells>
  <pageMargins left="0.7" right="0.7" top="0.75" bottom="0.75" header="0.3" footer="0.3"/>
  <pageSetup paperSize="9" scale="57" fitToHeight="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AE804-BED9-4639-BC73-AB0521BBE07D}">
  <sheetPr>
    <pageSetUpPr fitToPage="1"/>
  </sheetPr>
  <dimension ref="A1:J75"/>
  <sheetViews>
    <sheetView topLeftCell="A59" workbookViewId="0">
      <selection activeCell="B72" sqref="B72:C76"/>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80</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01.07.25'!$D$17</f>
        <v>3119.68</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01.07.25'!$AC$17+'[2]Оригинал Тариф с 01.07.25'!$AE$17)/2</f>
        <v>0.495</v>
      </c>
      <c r="E28" s="20">
        <f>'[12]Грунина 12'!$G$9</f>
        <v>3119.68</v>
      </c>
      <c r="F28" s="20">
        <f>D28*E28*12</f>
        <v>18530.8992</v>
      </c>
      <c r="G28" s="20">
        <f>E28</f>
        <v>3119.68</v>
      </c>
      <c r="H28" s="20">
        <f>D28*G28*12</f>
        <v>18530.8992</v>
      </c>
    </row>
    <row r="29" spans="1:8" ht="25.5" x14ac:dyDescent="0.2">
      <c r="A29" s="29">
        <v>2</v>
      </c>
      <c r="B29" s="30" t="s">
        <v>67</v>
      </c>
      <c r="C29" s="18" t="s">
        <v>15</v>
      </c>
      <c r="D29" s="19">
        <f>('[2]Оригинал Тариф с 01.07.25'!$K$17+'[2]Оригинал Тариф с 01.07.25'!$M$17)/2</f>
        <v>0.185</v>
      </c>
      <c r="E29" s="20">
        <f>'[12]Грунина 12'!$G$9</f>
        <v>3119.68</v>
      </c>
      <c r="F29" s="20">
        <f t="shared" ref="F29:F39" si="0">D29*E29*12</f>
        <v>6925.6895999999997</v>
      </c>
      <c r="G29" s="20">
        <f t="shared" ref="G29:G39" si="1">E29</f>
        <v>3119.68</v>
      </c>
      <c r="H29" s="20">
        <f t="shared" ref="H29:H39" si="2">D29*G29*12</f>
        <v>6925.6895999999997</v>
      </c>
    </row>
    <row r="30" spans="1:8" ht="25.5" x14ac:dyDescent="0.2">
      <c r="A30" s="29">
        <v>3</v>
      </c>
      <c r="B30" s="30" t="s">
        <v>12</v>
      </c>
      <c r="C30" s="18" t="s">
        <v>15</v>
      </c>
      <c r="D30" s="19">
        <f>('[2]Оригинал Тариф с 01.07.25'!$AX$17+'[2]Оригинал Тариф с 01.07.25'!$AZ$17)/2</f>
        <v>1.5249999999999999</v>
      </c>
      <c r="E30" s="20">
        <f>'[12]Грунина 12'!$G$9</f>
        <v>3119.68</v>
      </c>
      <c r="F30" s="20">
        <f t="shared" si="0"/>
        <v>57090.144</v>
      </c>
      <c r="G30" s="20">
        <f t="shared" si="1"/>
        <v>3119.68</v>
      </c>
      <c r="H30" s="20">
        <f t="shared" si="2"/>
        <v>57090.144</v>
      </c>
    </row>
    <row r="31" spans="1:8" ht="38.25" x14ac:dyDescent="0.2">
      <c r="A31" s="29">
        <v>4</v>
      </c>
      <c r="B31" s="30" t="s">
        <v>13</v>
      </c>
      <c r="C31" s="18" t="s">
        <v>15</v>
      </c>
      <c r="D31" s="19">
        <f>('[2]Оригинал Тариф с 01.07.25'!$N$17+'[2]Оригинал Тариф с 01.07.25'!$P$17)/2</f>
        <v>2.89</v>
      </c>
      <c r="E31" s="20">
        <f>'[12]Грунина 12'!$G$9</f>
        <v>3119.68</v>
      </c>
      <c r="F31" s="20">
        <f t="shared" si="0"/>
        <v>108190.5024</v>
      </c>
      <c r="G31" s="20">
        <f t="shared" si="1"/>
        <v>3119.68</v>
      </c>
      <c r="H31" s="20">
        <f t="shared" si="2"/>
        <v>108190.5024</v>
      </c>
    </row>
    <row r="32" spans="1:8" ht="25.5" x14ac:dyDescent="0.2">
      <c r="A32" s="29">
        <v>5</v>
      </c>
      <c r="B32" s="30" t="s">
        <v>23</v>
      </c>
      <c r="C32" s="18" t="s">
        <v>15</v>
      </c>
      <c r="D32" s="19">
        <f>('[2]Оригинал Тариф с 01.07.25'!$H$17+'[2]Оригинал Тариф с 01.07.25'!$J$17)/2</f>
        <v>1.2349999999999999</v>
      </c>
      <c r="E32" s="20">
        <f>'[12]Грунина 12'!$G$9</f>
        <v>3119.68</v>
      </c>
      <c r="F32" s="20">
        <f t="shared" si="0"/>
        <v>46233.657599999991</v>
      </c>
      <c r="G32" s="20">
        <f t="shared" si="1"/>
        <v>3119.68</v>
      </c>
      <c r="H32" s="20">
        <f t="shared" si="2"/>
        <v>46233.657599999991</v>
      </c>
    </row>
    <row r="33" spans="1:10" ht="76.5" x14ac:dyDescent="0.2">
      <c r="A33" s="29">
        <v>6</v>
      </c>
      <c r="B33" s="30" t="s">
        <v>17</v>
      </c>
      <c r="C33" s="18" t="s">
        <v>15</v>
      </c>
      <c r="D33" s="19">
        <f>('[2]Оригинал Тариф с 01.07.25'!$W$17+'[2]Оригинал Тариф с 01.07.25'!$Y$17)/2</f>
        <v>1.1200000000000001</v>
      </c>
      <c r="E33" s="20">
        <f>'[12]Грунина 12'!$G$9</f>
        <v>3119.68</v>
      </c>
      <c r="F33" s="20">
        <f t="shared" si="0"/>
        <v>41928.499199999998</v>
      </c>
      <c r="G33" s="20">
        <f t="shared" si="1"/>
        <v>3119.68</v>
      </c>
      <c r="H33" s="20">
        <f t="shared" si="2"/>
        <v>41928.499199999998</v>
      </c>
    </row>
    <row r="34" spans="1:10" ht="76.5" x14ac:dyDescent="0.2">
      <c r="A34" s="29">
        <v>7</v>
      </c>
      <c r="B34" s="30" t="s">
        <v>18</v>
      </c>
      <c r="C34" s="18" t="s">
        <v>15</v>
      </c>
      <c r="D34" s="19">
        <f>('[2]Оригинал Тариф с 01.07.25'!$AI$17+'[2]Оригинал Тариф с 01.07.25'!$AK$17)/2</f>
        <v>1.75</v>
      </c>
      <c r="E34" s="20">
        <f>'[12]Грунина 12'!$G$9</f>
        <v>3119.68</v>
      </c>
      <c r="F34" s="20">
        <f t="shared" si="0"/>
        <v>65513.279999999999</v>
      </c>
      <c r="G34" s="20">
        <f t="shared" si="1"/>
        <v>3119.68</v>
      </c>
      <c r="H34" s="20">
        <f t="shared" si="2"/>
        <v>65513.279999999999</v>
      </c>
    </row>
    <row r="35" spans="1:10" ht="76.5" x14ac:dyDescent="0.2">
      <c r="A35" s="29">
        <v>8</v>
      </c>
      <c r="B35" s="30" t="s">
        <v>19</v>
      </c>
      <c r="C35" s="18" t="s">
        <v>15</v>
      </c>
      <c r="D35" s="19">
        <f>('[2]Оригинал Тариф с 01.07.25'!$AO$17+'[2]Оригинал Тариф с 01.07.25'!$AQ$17)/2</f>
        <v>0.38</v>
      </c>
      <c r="E35" s="20">
        <f>'[12]Грунина 12'!$G$9</f>
        <v>3119.68</v>
      </c>
      <c r="F35" s="20">
        <f t="shared" si="0"/>
        <v>14225.7408</v>
      </c>
      <c r="G35" s="20">
        <f t="shared" si="1"/>
        <v>3119.68</v>
      </c>
      <c r="H35" s="20">
        <f t="shared" si="2"/>
        <v>14225.7408</v>
      </c>
    </row>
    <row r="36" spans="1:10" ht="76.5" x14ac:dyDescent="0.2">
      <c r="A36" s="29">
        <v>9</v>
      </c>
      <c r="B36" s="30" t="s">
        <v>20</v>
      </c>
      <c r="C36" s="18" t="s">
        <v>15</v>
      </c>
      <c r="D36" s="19">
        <f>('[2]Оригинал Тариф с 01.07.25'!$AR$17+'[2]Оригинал Тариф с 01.07.25'!$AT$17)/2</f>
        <v>0.13500000000000001</v>
      </c>
      <c r="E36" s="20">
        <f>'[12]Грунина 12'!$G$9</f>
        <v>3119.68</v>
      </c>
      <c r="F36" s="20">
        <f t="shared" si="0"/>
        <v>5053.8816000000006</v>
      </c>
      <c r="G36" s="20">
        <f t="shared" si="1"/>
        <v>3119.68</v>
      </c>
      <c r="H36" s="20">
        <f t="shared" si="2"/>
        <v>5053.8816000000006</v>
      </c>
    </row>
    <row r="37" spans="1:10" ht="76.5" x14ac:dyDescent="0.2">
      <c r="A37" s="29">
        <v>10</v>
      </c>
      <c r="B37" s="30" t="s">
        <v>68</v>
      </c>
      <c r="C37" s="18" t="s">
        <v>15</v>
      </c>
      <c r="D37" s="19">
        <f>('[2]Оригинал Тариф с 01.07.25'!$AL$17+'[2]Оригинал Тариф с 01.07.25'!$AN$17)/2</f>
        <v>0.52500000000000002</v>
      </c>
      <c r="E37" s="20">
        <f>'[12]Грунина 12'!$G$9</f>
        <v>3119.68</v>
      </c>
      <c r="F37" s="20">
        <f t="shared" si="0"/>
        <v>19653.983999999997</v>
      </c>
      <c r="G37" s="20">
        <f t="shared" si="1"/>
        <v>3119.68</v>
      </c>
      <c r="H37" s="20">
        <f t="shared" si="2"/>
        <v>19653.983999999997</v>
      </c>
    </row>
    <row r="38" spans="1:10" ht="25.5" x14ac:dyDescent="0.2">
      <c r="A38" s="29">
        <v>11</v>
      </c>
      <c r="B38" s="30" t="s">
        <v>14</v>
      </c>
      <c r="C38" s="18" t="s">
        <v>15</v>
      </c>
      <c r="D38" s="19">
        <f>('[2]Оригинал Тариф с 01.07.25'!$AF$17+'[2]Оригинал Тариф с 01.07.25'!$AH$17)/2</f>
        <v>0.57499999999999996</v>
      </c>
      <c r="E38" s="20">
        <f>'[12]Грунина 12'!$G$9</f>
        <v>3119.68</v>
      </c>
      <c r="F38" s="20">
        <f t="shared" si="0"/>
        <v>21525.791999999998</v>
      </c>
      <c r="G38" s="20">
        <f t="shared" si="1"/>
        <v>3119.68</v>
      </c>
      <c r="H38" s="20">
        <f t="shared" si="2"/>
        <v>21525.791999999998</v>
      </c>
    </row>
    <row r="39" spans="1:10" ht="38.25" x14ac:dyDescent="0.2">
      <c r="A39" s="29">
        <v>13</v>
      </c>
      <c r="B39" s="30" t="s">
        <v>21</v>
      </c>
      <c r="C39" s="18" t="s">
        <v>15</v>
      </c>
      <c r="D39" s="19">
        <f>('[2]Оригинал Тариф с 01.07.25'!$Q$17+'[2]Оригинал Тариф с 01.07.25'!$S$17)/2</f>
        <v>2.7800000000000002</v>
      </c>
      <c r="E39" s="20">
        <f>'[12]Грунина 12'!$G$9</f>
        <v>3119.68</v>
      </c>
      <c r="F39" s="20">
        <f t="shared" si="0"/>
        <v>104072.5248</v>
      </c>
      <c r="G39" s="20">
        <f t="shared" si="1"/>
        <v>3119.68</v>
      </c>
      <c r="H39" s="20">
        <f t="shared" si="2"/>
        <v>104072.5248</v>
      </c>
    </row>
    <row r="40" spans="1:10" ht="12.75" customHeight="1" x14ac:dyDescent="0.2">
      <c r="A40" s="212" t="s">
        <v>6</v>
      </c>
      <c r="B40" s="213"/>
      <c r="C40" s="213"/>
      <c r="D40" s="214"/>
      <c r="E40" s="21"/>
      <c r="F40" s="21">
        <f>SUM(F28:F39)</f>
        <v>508944.5952000001</v>
      </c>
      <c r="G40" s="21"/>
      <c r="H40" s="21">
        <f>SUM(H28:H39)</f>
        <v>508944.5952000001</v>
      </c>
    </row>
    <row r="41" spans="1:10" ht="39" customHeight="1" x14ac:dyDescent="0.2">
      <c r="A41" s="155" t="s">
        <v>134</v>
      </c>
      <c r="B41" s="169"/>
      <c r="C41" s="169"/>
      <c r="D41" s="169"/>
      <c r="E41" s="169"/>
      <c r="F41" s="169"/>
      <c r="G41"/>
      <c r="H41"/>
    </row>
    <row r="42" spans="1:10" ht="26.25" customHeight="1" x14ac:dyDescent="0.2">
      <c r="A42" s="232" t="s">
        <v>135</v>
      </c>
      <c r="B42" s="232"/>
      <c r="C42" s="232"/>
      <c r="D42" s="232"/>
      <c r="E42" s="232"/>
      <c r="F42" s="54">
        <v>-134242.87059999997</v>
      </c>
      <c r="G42"/>
      <c r="H42"/>
    </row>
    <row r="43" spans="1:10" ht="50.25" customHeight="1" x14ac:dyDescent="0.2">
      <c r="A43" s="232" t="s">
        <v>125</v>
      </c>
      <c r="B43" s="232"/>
      <c r="C43" s="232"/>
      <c r="D43" s="232"/>
      <c r="E43" s="232"/>
      <c r="F43" s="54">
        <v>101639.17439999999</v>
      </c>
      <c r="G43"/>
      <c r="H43" s="43"/>
      <c r="I43" s="43"/>
      <c r="J43" s="43"/>
    </row>
    <row r="44" spans="1:10" ht="30.75" customHeight="1" x14ac:dyDescent="0.2">
      <c r="A44" s="233" t="s">
        <v>126</v>
      </c>
      <c r="B44" s="234"/>
      <c r="C44" s="234"/>
      <c r="D44" s="234"/>
      <c r="E44" s="235"/>
      <c r="F44" s="54">
        <f>SUM(F42:F43)</f>
        <v>-32603.696199999977</v>
      </c>
      <c r="G44"/>
      <c r="H44" s="43"/>
      <c r="I44" s="43"/>
      <c r="J44" s="43"/>
    </row>
    <row r="45" spans="1:10" ht="24.75" customHeight="1" x14ac:dyDescent="0.2">
      <c r="A45" s="232" t="s">
        <v>127</v>
      </c>
      <c r="B45" s="232"/>
      <c r="C45" s="232"/>
      <c r="D45" s="232"/>
      <c r="E45" s="232"/>
      <c r="F45" s="54">
        <v>9158.83</v>
      </c>
      <c r="G45"/>
      <c r="H45"/>
    </row>
    <row r="46" spans="1:10" ht="27" customHeight="1" x14ac:dyDescent="0.2">
      <c r="A46" s="232" t="s">
        <v>128</v>
      </c>
      <c r="B46" s="232"/>
      <c r="C46" s="232"/>
      <c r="D46" s="232"/>
      <c r="E46" s="232"/>
      <c r="F46" s="62">
        <f>F44-F45</f>
        <v>-41762.526199999978</v>
      </c>
      <c r="G46"/>
      <c r="H46"/>
    </row>
    <row r="47" spans="1:10" ht="16.5" customHeight="1" x14ac:dyDescent="0.2">
      <c r="A47" s="40"/>
      <c r="B47" s="41"/>
      <c r="C47" s="41"/>
      <c r="D47" s="41"/>
      <c r="E47" s="41"/>
      <c r="F47" s="41"/>
      <c r="G47"/>
      <c r="H47"/>
    </row>
    <row r="48" spans="1:10" ht="145.35" customHeight="1" x14ac:dyDescent="0.2">
      <c r="A48" s="44" t="s">
        <v>1</v>
      </c>
      <c r="B48" s="45" t="s">
        <v>8</v>
      </c>
      <c r="C48" s="46" t="s">
        <v>41</v>
      </c>
      <c r="D48" s="1" t="s">
        <v>9</v>
      </c>
      <c r="E48" s="2" t="s">
        <v>42</v>
      </c>
      <c r="F48" s="2" t="s">
        <v>43</v>
      </c>
      <c r="G48"/>
      <c r="H48"/>
    </row>
    <row r="49" spans="1:8" ht="24.95" customHeight="1" x14ac:dyDescent="0.2">
      <c r="A49" s="60">
        <v>1</v>
      </c>
      <c r="B49" s="68" t="s">
        <v>307</v>
      </c>
      <c r="C49" s="141" t="s">
        <v>130</v>
      </c>
      <c r="D49" s="57">
        <v>942.14</v>
      </c>
      <c r="E49" s="18" t="s">
        <v>308</v>
      </c>
      <c r="F49" s="207" t="s">
        <v>131</v>
      </c>
      <c r="G49"/>
    </row>
    <row r="50" spans="1:8" ht="24.95" customHeight="1" x14ac:dyDescent="0.2">
      <c r="A50" s="60">
        <v>2</v>
      </c>
      <c r="B50" s="68" t="s">
        <v>309</v>
      </c>
      <c r="C50" s="215"/>
      <c r="D50" s="57">
        <v>888.18</v>
      </c>
      <c r="E50" s="18" t="s">
        <v>133</v>
      </c>
      <c r="F50" s="208"/>
      <c r="G50"/>
    </row>
    <row r="51" spans="1:8" ht="24.95" customHeight="1" x14ac:dyDescent="0.2">
      <c r="A51" s="60">
        <v>3</v>
      </c>
      <c r="B51" s="68" t="s">
        <v>310</v>
      </c>
      <c r="C51" s="215"/>
      <c r="D51" s="57">
        <v>888.18</v>
      </c>
      <c r="E51" s="18" t="s">
        <v>133</v>
      </c>
      <c r="F51" s="208"/>
      <c r="G51"/>
    </row>
    <row r="52" spans="1:8" ht="37.5" customHeight="1" x14ac:dyDescent="0.2">
      <c r="A52" s="60">
        <v>4</v>
      </c>
      <c r="B52" s="68" t="s">
        <v>311</v>
      </c>
      <c r="C52" s="215"/>
      <c r="D52" s="57">
        <v>163.99</v>
      </c>
      <c r="E52" s="57"/>
      <c r="F52" s="208"/>
      <c r="G52"/>
    </row>
    <row r="53" spans="1:8" ht="24.95" customHeight="1" x14ac:dyDescent="0.2">
      <c r="A53" s="60">
        <v>5</v>
      </c>
      <c r="B53" s="68" t="s">
        <v>129</v>
      </c>
      <c r="C53" s="215"/>
      <c r="D53" s="57">
        <v>1200</v>
      </c>
      <c r="E53" s="57"/>
      <c r="F53" s="208"/>
      <c r="G53"/>
    </row>
    <row r="54" spans="1:8" ht="36" customHeight="1" x14ac:dyDescent="0.2">
      <c r="A54" s="60">
        <v>6</v>
      </c>
      <c r="B54" s="68" t="s">
        <v>312</v>
      </c>
      <c r="C54" s="216"/>
      <c r="D54" s="57">
        <v>5076.34</v>
      </c>
      <c r="E54" s="18" t="s">
        <v>160</v>
      </c>
      <c r="F54" s="209"/>
      <c r="G54"/>
    </row>
    <row r="55" spans="1:8" ht="24.95" customHeight="1" x14ac:dyDescent="0.2">
      <c r="A55" s="146" t="s">
        <v>6</v>
      </c>
      <c r="B55" s="148"/>
      <c r="C55" s="52"/>
      <c r="D55" s="53">
        <f>SUM(D49:D54)</f>
        <v>9158.83</v>
      </c>
      <c r="E55" s="61"/>
      <c r="F55" s="12"/>
      <c r="G55"/>
      <c r="H55"/>
    </row>
    <row r="56" spans="1:8" ht="24.95" customHeight="1" x14ac:dyDescent="0.2">
      <c r="A56" s="196" t="s">
        <v>59</v>
      </c>
      <c r="B56" s="196"/>
      <c r="C56" s="196"/>
      <c r="D56" s="196"/>
      <c r="E56" s="196"/>
      <c r="F56" s="196"/>
      <c r="G56" s="196"/>
      <c r="H56" s="196"/>
    </row>
    <row r="57" spans="1:8" ht="24.95" customHeight="1" x14ac:dyDescent="0.2">
      <c r="A57" s="10"/>
      <c r="B57" s="10"/>
      <c r="C57" s="10"/>
      <c r="D57" s="10"/>
      <c r="E57" s="10"/>
      <c r="F57" s="10"/>
      <c r="G57" s="35">
        <f>'[1]Оригинал Тариф с 01.07.25'!$BK$17</f>
        <v>185683.35359999997</v>
      </c>
      <c r="H57" s="10"/>
    </row>
    <row r="58" spans="1:8" ht="37.5" customHeight="1" x14ac:dyDescent="0.2">
      <c r="A58" s="155" t="s">
        <v>28</v>
      </c>
      <c r="B58" s="155"/>
      <c r="C58" s="155"/>
      <c r="D58" s="155"/>
      <c r="E58" s="155"/>
      <c r="F58" s="155"/>
      <c r="G58" s="155"/>
      <c r="H58" s="155"/>
    </row>
    <row r="59" spans="1:8" ht="24.95" customHeight="1" x14ac:dyDescent="0.2">
      <c r="A59" s="6" t="s">
        <v>29</v>
      </c>
      <c r="B59" s="157" t="s">
        <v>30</v>
      </c>
      <c r="C59" s="159"/>
      <c r="D59" s="157" t="s">
        <v>31</v>
      </c>
      <c r="E59" s="159"/>
      <c r="F59" s="157" t="s">
        <v>32</v>
      </c>
      <c r="G59" s="159"/>
    </row>
    <row r="60" spans="1:8" ht="36" customHeight="1" x14ac:dyDescent="0.2">
      <c r="A60" s="4">
        <v>1</v>
      </c>
      <c r="B60" s="162">
        <v>2</v>
      </c>
      <c r="C60" s="163"/>
      <c r="D60" s="162">
        <v>3</v>
      </c>
      <c r="E60" s="163"/>
      <c r="F60" s="162">
        <v>4</v>
      </c>
      <c r="G60" s="163"/>
    </row>
    <row r="61" spans="1:8" ht="24.95" customHeight="1" x14ac:dyDescent="0.2">
      <c r="A61" s="6"/>
      <c r="B61" s="162">
        <v>3</v>
      </c>
      <c r="C61" s="163"/>
      <c r="D61" s="162">
        <v>1</v>
      </c>
      <c r="E61" s="163"/>
      <c r="F61" s="153">
        <v>27927</v>
      </c>
      <c r="G61" s="154"/>
    </row>
    <row r="62" spans="1:8" ht="107.25" customHeight="1" x14ac:dyDescent="0.2">
      <c r="A62" s="155" t="s">
        <v>33</v>
      </c>
      <c r="B62" s="155"/>
      <c r="C62" s="155"/>
      <c r="D62" s="155"/>
      <c r="E62" s="155"/>
      <c r="F62" s="155"/>
      <c r="G62" s="155"/>
      <c r="H62" s="155"/>
    </row>
    <row r="63" spans="1:8" ht="15.75" x14ac:dyDescent="0.2">
      <c r="A63" s="5"/>
    </row>
    <row r="64" spans="1:8" ht="63" x14ac:dyDescent="0.2">
      <c r="A64" s="6" t="s">
        <v>29</v>
      </c>
      <c r="B64" s="156" t="s">
        <v>34</v>
      </c>
      <c r="C64" s="156"/>
      <c r="D64" s="156" t="s">
        <v>35</v>
      </c>
      <c r="E64" s="156"/>
      <c r="F64" s="6" t="s">
        <v>36</v>
      </c>
      <c r="G64" s="6" t="s">
        <v>37</v>
      </c>
      <c r="H64" s="4" t="s">
        <v>38</v>
      </c>
    </row>
    <row r="65" spans="1:8" ht="15.75" x14ac:dyDescent="0.2">
      <c r="A65" s="6">
        <v>1</v>
      </c>
      <c r="B65" s="156">
        <v>2</v>
      </c>
      <c r="C65" s="156"/>
      <c r="D65" s="156">
        <v>3</v>
      </c>
      <c r="E65" s="156"/>
      <c r="F65" s="6">
        <v>4</v>
      </c>
      <c r="G65" s="6">
        <v>5</v>
      </c>
      <c r="H65" s="4">
        <v>6</v>
      </c>
    </row>
    <row r="66" spans="1:8" ht="47.25" customHeight="1" x14ac:dyDescent="0.2">
      <c r="A66" s="6">
        <v>1</v>
      </c>
      <c r="B66" s="156" t="s">
        <v>39</v>
      </c>
      <c r="C66" s="156"/>
      <c r="D66" s="164">
        <v>427746.53</v>
      </c>
      <c r="E66" s="164"/>
      <c r="F66" s="4">
        <v>811592.68</v>
      </c>
      <c r="G66" s="4">
        <v>803079.51</v>
      </c>
      <c r="H66" s="4">
        <f>F66-G66+D66</f>
        <v>436259.70000000007</v>
      </c>
    </row>
    <row r="67" spans="1:8" ht="44.25" customHeight="1" x14ac:dyDescent="0.2">
      <c r="A67" s="6">
        <v>2</v>
      </c>
      <c r="B67" s="156" t="s">
        <v>40</v>
      </c>
      <c r="C67" s="156"/>
      <c r="D67" s="160">
        <v>2428.61</v>
      </c>
      <c r="E67" s="161"/>
      <c r="F67" s="4">
        <v>29922.17</v>
      </c>
      <c r="G67" s="4">
        <v>29760.9</v>
      </c>
      <c r="H67" s="4">
        <f>F67-G67+D67</f>
        <v>2589.8799999999969</v>
      </c>
    </row>
    <row r="68" spans="1:8" ht="15.75" customHeight="1" x14ac:dyDescent="0.2">
      <c r="A68" s="157" t="s">
        <v>22</v>
      </c>
      <c r="B68" s="158"/>
      <c r="C68" s="159"/>
      <c r="D68" s="165"/>
      <c r="E68" s="165"/>
      <c r="F68" s="6"/>
      <c r="G68" s="6"/>
      <c r="H68" s="4"/>
    </row>
    <row r="72" spans="1:8" x14ac:dyDescent="0.2">
      <c r="B72" s="140"/>
      <c r="C72" s="139"/>
    </row>
    <row r="73" spans="1:8" x14ac:dyDescent="0.2">
      <c r="B73" s="140"/>
      <c r="C73" s="139"/>
    </row>
    <row r="74" spans="1:8" x14ac:dyDescent="0.2">
      <c r="C74" s="135"/>
    </row>
    <row r="75" spans="1:8" x14ac:dyDescent="0.2">
      <c r="C75" s="135"/>
    </row>
  </sheetData>
  <mergeCells count="60">
    <mergeCell ref="A55:B55"/>
    <mergeCell ref="A46:E46"/>
    <mergeCell ref="C49:C54"/>
    <mergeCell ref="F49:F54"/>
    <mergeCell ref="A41:F41"/>
    <mergeCell ref="A42:E42"/>
    <mergeCell ref="A43:E43"/>
    <mergeCell ref="A44:E44"/>
    <mergeCell ref="A45:E45"/>
    <mergeCell ref="A6:H6"/>
    <mergeCell ref="G1:H1"/>
    <mergeCell ref="G2:H2"/>
    <mergeCell ref="G3:H3"/>
    <mergeCell ref="G4:H4"/>
    <mergeCell ref="G5:H5"/>
    <mergeCell ref="A18:H18"/>
    <mergeCell ref="A7:H7"/>
    <mergeCell ref="A8:H8"/>
    <mergeCell ref="A9:H9"/>
    <mergeCell ref="A10:H10"/>
    <mergeCell ref="A11:H11"/>
    <mergeCell ref="A12:H12"/>
    <mergeCell ref="A13:H13"/>
    <mergeCell ref="A14:H14"/>
    <mergeCell ref="A15:H15"/>
    <mergeCell ref="A16:H16"/>
    <mergeCell ref="A17:H17"/>
    <mergeCell ref="A19:H19"/>
    <mergeCell ref="A20:H20"/>
    <mergeCell ref="A23:H23"/>
    <mergeCell ref="A25:H25"/>
    <mergeCell ref="A26:A27"/>
    <mergeCell ref="B26:B27"/>
    <mergeCell ref="C26:C27"/>
    <mergeCell ref="D26:D27"/>
    <mergeCell ref="E26:F26"/>
    <mergeCell ref="G26:H26"/>
    <mergeCell ref="A58:H58"/>
    <mergeCell ref="B59:C59"/>
    <mergeCell ref="D59:E59"/>
    <mergeCell ref="F59:G59"/>
    <mergeCell ref="B60:C60"/>
    <mergeCell ref="D60:E60"/>
    <mergeCell ref="F60:G60"/>
    <mergeCell ref="A40:D40"/>
    <mergeCell ref="A68:C68"/>
    <mergeCell ref="D68:E68"/>
    <mergeCell ref="B61:C61"/>
    <mergeCell ref="B65:C65"/>
    <mergeCell ref="D65:E65"/>
    <mergeCell ref="B66:C66"/>
    <mergeCell ref="D66:E66"/>
    <mergeCell ref="B67:C67"/>
    <mergeCell ref="D67:E67"/>
    <mergeCell ref="D61:E61"/>
    <mergeCell ref="A56:H56"/>
    <mergeCell ref="F61:G61"/>
    <mergeCell ref="A62:H62"/>
    <mergeCell ref="B64:C64"/>
    <mergeCell ref="D64:E64"/>
  </mergeCells>
  <pageMargins left="0.7" right="0.7" top="0.75" bottom="0.75" header="0.3" footer="0.3"/>
  <pageSetup paperSize="9" scale="57" fitToHeight="0"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04720-993A-471D-8F65-0879B92DAAF5}">
  <sheetPr>
    <pageSetUpPr fitToPage="1"/>
  </sheetPr>
  <dimension ref="A1:J82"/>
  <sheetViews>
    <sheetView topLeftCell="A67" workbookViewId="0">
      <selection activeCell="B79" sqref="B79:C82"/>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81</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01.07.25'!$D$18</f>
        <v>4417.2</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01.07.25'!$AC$18+'[2]Оригинал Тариф с 01.07.25'!$AE$18)/2</f>
        <v>0.495</v>
      </c>
      <c r="E28" s="20">
        <f>'[13]Грунина 15'!$G$9</f>
        <v>4417.2</v>
      </c>
      <c r="F28" s="20">
        <f>D28*E28*12</f>
        <v>26238.167999999998</v>
      </c>
      <c r="G28" s="20">
        <f>E28</f>
        <v>4417.2</v>
      </c>
      <c r="H28" s="20">
        <f>D28*G28*12</f>
        <v>26238.167999999998</v>
      </c>
    </row>
    <row r="29" spans="1:8" ht="25.5" x14ac:dyDescent="0.2">
      <c r="A29" s="29">
        <v>2</v>
      </c>
      <c r="B29" s="30" t="s">
        <v>67</v>
      </c>
      <c r="C29" s="18" t="s">
        <v>15</v>
      </c>
      <c r="D29" s="19">
        <f>('[2]Оригинал Тариф с 01.07.25'!$K$18+'[2]Оригинал Тариф с 01.07.25'!$M$18)/2</f>
        <v>0.215</v>
      </c>
      <c r="E29" s="20">
        <f>'[13]Грунина 15'!$G$9</f>
        <v>4417.2</v>
      </c>
      <c r="F29" s="20">
        <f t="shared" ref="F29:F41" si="0">D29*E29*12</f>
        <v>11396.376</v>
      </c>
      <c r="G29" s="20">
        <f t="shared" ref="G29:G41" si="1">E29</f>
        <v>4417.2</v>
      </c>
      <c r="H29" s="20">
        <f t="shared" ref="H29:H41" si="2">D29*G29*12</f>
        <v>11396.376</v>
      </c>
    </row>
    <row r="30" spans="1:8" ht="25.5" x14ac:dyDescent="0.2">
      <c r="A30" s="29">
        <v>3</v>
      </c>
      <c r="B30" s="30" t="s">
        <v>12</v>
      </c>
      <c r="C30" s="18" t="s">
        <v>15</v>
      </c>
      <c r="D30" s="19">
        <f>('[2]Оригинал Тариф с 01.07.25'!$AX$18+'[2]Оригинал Тариф с 01.07.25'!$AZ$18)/2</f>
        <v>1.595</v>
      </c>
      <c r="E30" s="20">
        <f>'[13]Грунина 15'!$G$9</f>
        <v>4417.2</v>
      </c>
      <c r="F30" s="20">
        <f t="shared" si="0"/>
        <v>84545.207999999984</v>
      </c>
      <c r="G30" s="20">
        <f t="shared" si="1"/>
        <v>4417.2</v>
      </c>
      <c r="H30" s="20">
        <f t="shared" si="2"/>
        <v>84545.207999999984</v>
      </c>
    </row>
    <row r="31" spans="1:8" ht="38.25" x14ac:dyDescent="0.2">
      <c r="A31" s="29">
        <v>4</v>
      </c>
      <c r="B31" s="30" t="s">
        <v>13</v>
      </c>
      <c r="C31" s="18" t="s">
        <v>15</v>
      </c>
      <c r="D31" s="19">
        <f>('[2]Оригинал Тариф с 01.07.25'!$N$18+'[2]Оригинал Тариф с 01.07.25'!$P$18)/2</f>
        <v>2.9950000000000001</v>
      </c>
      <c r="E31" s="20">
        <f>'[13]Грунина 15'!$G$9</f>
        <v>4417.2</v>
      </c>
      <c r="F31" s="20">
        <f t="shared" si="0"/>
        <v>158754.16800000001</v>
      </c>
      <c r="G31" s="20">
        <f t="shared" si="1"/>
        <v>4417.2</v>
      </c>
      <c r="H31" s="20">
        <f t="shared" si="2"/>
        <v>158754.16800000001</v>
      </c>
    </row>
    <row r="32" spans="1:8" ht="25.5" x14ac:dyDescent="0.2">
      <c r="A32" s="29">
        <v>5</v>
      </c>
      <c r="B32" s="30" t="s">
        <v>23</v>
      </c>
      <c r="C32" s="18" t="s">
        <v>15</v>
      </c>
      <c r="D32" s="19">
        <f>('[2]Оригинал Тариф с 01.07.25'!$H$18+'[2]Оригинал Тариф с 01.07.25'!$J$18)/2</f>
        <v>2.09</v>
      </c>
      <c r="E32" s="20">
        <f>'[13]Грунина 15'!$G$9</f>
        <v>4417.2</v>
      </c>
      <c r="F32" s="20">
        <f t="shared" si="0"/>
        <v>110783.37599999999</v>
      </c>
      <c r="G32" s="20">
        <f t="shared" si="1"/>
        <v>4417.2</v>
      </c>
      <c r="H32" s="20">
        <f t="shared" si="2"/>
        <v>110783.37599999999</v>
      </c>
    </row>
    <row r="33" spans="1:10" ht="76.5" x14ac:dyDescent="0.2">
      <c r="A33" s="29">
        <v>6</v>
      </c>
      <c r="B33" s="30" t="s">
        <v>17</v>
      </c>
      <c r="C33" s="18" t="s">
        <v>15</v>
      </c>
      <c r="D33" s="19">
        <f>('[2]Оригинал Тариф с 01.07.25'!$W$18+'[2]Оригинал Тариф с 01.07.25'!$Y$18)/2</f>
        <v>1.38</v>
      </c>
      <c r="E33" s="20">
        <f>'[13]Грунина 15'!$G$9</f>
        <v>4417.2</v>
      </c>
      <c r="F33" s="20">
        <f t="shared" si="0"/>
        <v>73148.831999999995</v>
      </c>
      <c r="G33" s="20">
        <f t="shared" si="1"/>
        <v>4417.2</v>
      </c>
      <c r="H33" s="20">
        <f t="shared" si="2"/>
        <v>73148.831999999995</v>
      </c>
    </row>
    <row r="34" spans="1:10" ht="76.5" x14ac:dyDescent="0.2">
      <c r="A34" s="29">
        <v>7</v>
      </c>
      <c r="B34" s="30" t="s">
        <v>18</v>
      </c>
      <c r="C34" s="18" t="s">
        <v>15</v>
      </c>
      <c r="D34" s="19">
        <f>('[2]Оригинал Тариф с 01.07.25'!$AI$18+'[2]Оригинал Тариф с 01.07.25'!$AK$18)/2</f>
        <v>1.9350000000000001</v>
      </c>
      <c r="E34" s="20">
        <f>'[13]Грунина 15'!$G$9</f>
        <v>4417.2</v>
      </c>
      <c r="F34" s="20">
        <f t="shared" si="0"/>
        <v>102567.38399999999</v>
      </c>
      <c r="G34" s="20">
        <f t="shared" si="1"/>
        <v>4417.2</v>
      </c>
      <c r="H34" s="20">
        <f t="shared" si="2"/>
        <v>102567.38399999999</v>
      </c>
    </row>
    <row r="35" spans="1:10" ht="76.5" x14ac:dyDescent="0.2">
      <c r="A35" s="29">
        <v>8</v>
      </c>
      <c r="B35" s="30" t="s">
        <v>19</v>
      </c>
      <c r="C35" s="18" t="s">
        <v>15</v>
      </c>
      <c r="D35" s="19">
        <f>('[2]Оригинал Тариф с 01.07.25'!$AO$18+'[2]Оригинал Тариф с 01.07.25'!$AQ$18)/2</f>
        <v>0.42</v>
      </c>
      <c r="E35" s="20">
        <f>'[13]Грунина 15'!$G$9</f>
        <v>4417.2</v>
      </c>
      <c r="F35" s="20">
        <f t="shared" si="0"/>
        <v>22262.687999999998</v>
      </c>
      <c r="G35" s="20">
        <f t="shared" si="1"/>
        <v>4417.2</v>
      </c>
      <c r="H35" s="20">
        <f t="shared" si="2"/>
        <v>22262.687999999998</v>
      </c>
    </row>
    <row r="36" spans="1:10" ht="76.5" x14ac:dyDescent="0.2">
      <c r="A36" s="29">
        <v>9</v>
      </c>
      <c r="B36" s="30" t="s">
        <v>20</v>
      </c>
      <c r="C36" s="18" t="s">
        <v>15</v>
      </c>
      <c r="D36" s="19">
        <f>('[2]Оригинал Тариф с 01.07.25'!$AR$18+'[2]Оригинал Тариф с 01.07.25'!$AT$18)/2</f>
        <v>0.16500000000000001</v>
      </c>
      <c r="E36" s="20">
        <f>'[13]Грунина 15'!$G$9</f>
        <v>4417.2</v>
      </c>
      <c r="F36" s="20">
        <f t="shared" si="0"/>
        <v>8746.0560000000005</v>
      </c>
      <c r="G36" s="20">
        <f t="shared" si="1"/>
        <v>4417.2</v>
      </c>
      <c r="H36" s="20">
        <f t="shared" si="2"/>
        <v>8746.0560000000005</v>
      </c>
    </row>
    <row r="37" spans="1:10" ht="76.5" x14ac:dyDescent="0.2">
      <c r="A37" s="29">
        <v>10</v>
      </c>
      <c r="B37" s="30" t="s">
        <v>68</v>
      </c>
      <c r="C37" s="18" t="s">
        <v>15</v>
      </c>
      <c r="D37" s="19">
        <f>('[2]Оригинал Тариф с 01.07.25'!$AL$18+'[2]Оригинал Тариф с 01.07.25'!$AN$18)/2</f>
        <v>0.56499999999999995</v>
      </c>
      <c r="E37" s="20">
        <f>'[13]Грунина 15'!$G$9</f>
        <v>4417.2</v>
      </c>
      <c r="F37" s="20">
        <f t="shared" si="0"/>
        <v>29948.615999999998</v>
      </c>
      <c r="G37" s="20">
        <f t="shared" si="1"/>
        <v>4417.2</v>
      </c>
      <c r="H37" s="20">
        <f t="shared" si="2"/>
        <v>29948.615999999998</v>
      </c>
    </row>
    <row r="38" spans="1:10" ht="25.5" x14ac:dyDescent="0.2">
      <c r="A38" s="29">
        <v>11</v>
      </c>
      <c r="B38" s="30" t="s">
        <v>14</v>
      </c>
      <c r="C38" s="18" t="s">
        <v>15</v>
      </c>
      <c r="D38" s="19">
        <f>('[2]Оригинал Тариф с 01.07.25'!$AF$18+'[2]Оригинал Тариф с 01.07.25'!$AH$18)/2</f>
        <v>0.45499999999999996</v>
      </c>
      <c r="E38" s="20">
        <f>'[13]Грунина 15'!$G$9</f>
        <v>4417.2</v>
      </c>
      <c r="F38" s="20">
        <f t="shared" si="0"/>
        <v>24117.911999999997</v>
      </c>
      <c r="G38" s="20">
        <f t="shared" si="1"/>
        <v>4417.2</v>
      </c>
      <c r="H38" s="20">
        <f t="shared" si="2"/>
        <v>24117.911999999997</v>
      </c>
    </row>
    <row r="39" spans="1:10" x14ac:dyDescent="0.2">
      <c r="A39" s="29">
        <v>12</v>
      </c>
      <c r="B39" s="30" t="s">
        <v>69</v>
      </c>
      <c r="C39" s="18" t="s">
        <v>15</v>
      </c>
      <c r="D39" s="19">
        <f>('[2]Оригинал Тариф с 01.07.25'!$T$18+'[2]Оригинал Тариф с 01.07.25'!$V$18)/2</f>
        <v>0.92500000000000004</v>
      </c>
      <c r="E39" s="20">
        <f>'[13]Грунина 15'!$G$9</f>
        <v>4417.2</v>
      </c>
      <c r="F39" s="20">
        <f t="shared" si="0"/>
        <v>49030.92</v>
      </c>
      <c r="G39" s="20">
        <f t="shared" si="1"/>
        <v>4417.2</v>
      </c>
      <c r="H39" s="20">
        <f t="shared" si="2"/>
        <v>49030.92</v>
      </c>
    </row>
    <row r="40" spans="1:10" ht="38.25" x14ac:dyDescent="0.2">
      <c r="A40" s="29">
        <v>13</v>
      </c>
      <c r="B40" s="30" t="s">
        <v>21</v>
      </c>
      <c r="C40" s="18" t="s">
        <v>15</v>
      </c>
      <c r="D40" s="19">
        <f>('[2]Оригинал Тариф с 01.07.25'!$Q$18+'[2]Оригинал Тариф с 01.07.25'!$S$18)/2</f>
        <v>2.89</v>
      </c>
      <c r="E40" s="20">
        <f>'[13]Грунина 15'!$G$9</f>
        <v>4417.2</v>
      </c>
      <c r="F40" s="20">
        <f t="shared" si="0"/>
        <v>153188.49600000001</v>
      </c>
      <c r="G40" s="20">
        <f t="shared" si="1"/>
        <v>4417.2</v>
      </c>
      <c r="H40" s="20">
        <f t="shared" si="2"/>
        <v>153188.49600000001</v>
      </c>
    </row>
    <row r="41" spans="1:10" x14ac:dyDescent="0.2">
      <c r="A41" s="29">
        <v>14</v>
      </c>
      <c r="B41" s="30" t="s">
        <v>70</v>
      </c>
      <c r="C41" s="18" t="s">
        <v>15</v>
      </c>
      <c r="D41" s="19">
        <f>('[2]Оригинал Тариф с 01.07.25'!$Z$18+'[2]Оригинал Тариф с 01.07.25'!$AB$18)/2</f>
        <v>5.5549999999999997</v>
      </c>
      <c r="E41" s="20">
        <f>'[13]Грунина 15'!$G$9</f>
        <v>4417.2</v>
      </c>
      <c r="F41" s="20">
        <f t="shared" si="0"/>
        <v>294450.55199999997</v>
      </c>
      <c r="G41" s="20">
        <f t="shared" si="1"/>
        <v>4417.2</v>
      </c>
      <c r="H41" s="20">
        <f t="shared" si="2"/>
        <v>294450.55199999997</v>
      </c>
    </row>
    <row r="42" spans="1:10" ht="19.5" customHeight="1" x14ac:dyDescent="0.2">
      <c r="A42" s="239" t="s">
        <v>6</v>
      </c>
      <c r="B42" s="240"/>
      <c r="C42" s="240"/>
      <c r="D42" s="241"/>
      <c r="E42" s="137"/>
      <c r="F42" s="137">
        <f>SUM(F28:F41)</f>
        <v>1149178.7520000001</v>
      </c>
      <c r="G42" s="21"/>
      <c r="H42" s="21">
        <f>SUM(H28:H41)</f>
        <v>1149178.7520000001</v>
      </c>
    </row>
    <row r="43" spans="1:10" ht="39" customHeight="1" x14ac:dyDescent="0.2">
      <c r="A43" s="242" t="s">
        <v>134</v>
      </c>
      <c r="B43" s="243"/>
      <c r="C43" s="243"/>
      <c r="D43" s="243"/>
      <c r="E43" s="243"/>
      <c r="F43" s="243"/>
      <c r="G43"/>
      <c r="H43"/>
    </row>
    <row r="44" spans="1:10" ht="26.25" customHeight="1" x14ac:dyDescent="0.2">
      <c r="A44" s="244" t="s">
        <v>135</v>
      </c>
      <c r="B44" s="244"/>
      <c r="C44" s="244"/>
      <c r="D44" s="244"/>
      <c r="E44" s="244"/>
      <c r="F44" s="136">
        <v>-414676.01850000001</v>
      </c>
      <c r="G44"/>
      <c r="H44"/>
    </row>
    <row r="45" spans="1:10" ht="50.25" customHeight="1" x14ac:dyDescent="0.2">
      <c r="A45" s="244" t="s">
        <v>125</v>
      </c>
      <c r="B45" s="244"/>
      <c r="C45" s="244"/>
      <c r="D45" s="244"/>
      <c r="E45" s="244"/>
      <c r="F45" s="136">
        <v>188172.72</v>
      </c>
      <c r="G45"/>
      <c r="H45" s="43"/>
      <c r="I45" s="43"/>
      <c r="J45" s="43"/>
    </row>
    <row r="46" spans="1:10" ht="30.75" customHeight="1" x14ac:dyDescent="0.2">
      <c r="A46" s="233" t="s">
        <v>142</v>
      </c>
      <c r="B46" s="234"/>
      <c r="C46" s="234"/>
      <c r="D46" s="234"/>
      <c r="E46" s="235"/>
      <c r="F46" s="136">
        <v>2910.6</v>
      </c>
      <c r="G46"/>
      <c r="H46" s="43"/>
      <c r="I46" s="43"/>
      <c r="J46" s="43"/>
    </row>
    <row r="47" spans="1:10" ht="30.75" customHeight="1" x14ac:dyDescent="0.2">
      <c r="A47" s="233" t="s">
        <v>126</v>
      </c>
      <c r="B47" s="234"/>
      <c r="C47" s="234"/>
      <c r="D47" s="234"/>
      <c r="E47" s="235"/>
      <c r="F47" s="54">
        <f>SUM(F44:F46)</f>
        <v>-223592.6985</v>
      </c>
      <c r="G47"/>
      <c r="H47" s="43"/>
      <c r="I47" s="43"/>
      <c r="J47" s="43"/>
    </row>
    <row r="48" spans="1:10" ht="24.75" customHeight="1" x14ac:dyDescent="0.2">
      <c r="A48" s="232" t="s">
        <v>127</v>
      </c>
      <c r="B48" s="232"/>
      <c r="C48" s="232"/>
      <c r="D48" s="232"/>
      <c r="E48" s="232"/>
      <c r="F48" s="54">
        <v>300738.28000000003</v>
      </c>
      <c r="G48"/>
      <c r="H48"/>
    </row>
    <row r="49" spans="1:8" ht="27" customHeight="1" x14ac:dyDescent="0.2">
      <c r="A49" s="232" t="s">
        <v>128</v>
      </c>
      <c r="B49" s="232"/>
      <c r="C49" s="232"/>
      <c r="D49" s="232"/>
      <c r="E49" s="232"/>
      <c r="F49" s="62">
        <f>F47-F48</f>
        <v>-524330.97849999997</v>
      </c>
      <c r="G49"/>
      <c r="H49"/>
    </row>
    <row r="50" spans="1:8" ht="16.5" customHeight="1" x14ac:dyDescent="0.2">
      <c r="A50" s="40"/>
      <c r="B50" s="41"/>
      <c r="C50" s="41"/>
      <c r="D50" s="41"/>
      <c r="E50" s="41"/>
      <c r="F50" s="41"/>
      <c r="G50"/>
      <c r="H50"/>
    </row>
    <row r="51" spans="1:8" ht="145.35" customHeight="1" x14ac:dyDescent="0.2">
      <c r="A51" s="44" t="s">
        <v>1</v>
      </c>
      <c r="B51" s="45" t="s">
        <v>8</v>
      </c>
      <c r="C51" s="46" t="s">
        <v>41</v>
      </c>
      <c r="D51" s="1" t="s">
        <v>9</v>
      </c>
      <c r="E51" s="2" t="s">
        <v>42</v>
      </c>
      <c r="F51" s="2" t="s">
        <v>43</v>
      </c>
      <c r="G51"/>
      <c r="H51"/>
    </row>
    <row r="52" spans="1:8" ht="24.95" customHeight="1" x14ac:dyDescent="0.2">
      <c r="A52" s="60">
        <v>1</v>
      </c>
      <c r="B52" s="63" t="s">
        <v>313</v>
      </c>
      <c r="C52" s="141" t="s">
        <v>130</v>
      </c>
      <c r="D52" s="57">
        <v>1322.9</v>
      </c>
      <c r="E52" s="57"/>
      <c r="F52" s="207" t="s">
        <v>131</v>
      </c>
      <c r="G52"/>
    </row>
    <row r="53" spans="1:8" ht="24.95" customHeight="1" x14ac:dyDescent="0.2">
      <c r="A53" s="60">
        <v>2</v>
      </c>
      <c r="B53" s="63" t="s">
        <v>314</v>
      </c>
      <c r="C53" s="215"/>
      <c r="D53" s="57">
        <v>5478.08</v>
      </c>
      <c r="E53" s="18" t="s">
        <v>133</v>
      </c>
      <c r="F53" s="208"/>
      <c r="G53"/>
    </row>
    <row r="54" spans="1:8" ht="33" customHeight="1" x14ac:dyDescent="0.2">
      <c r="A54" s="60">
        <v>3</v>
      </c>
      <c r="B54" s="63" t="s">
        <v>315</v>
      </c>
      <c r="C54" s="215"/>
      <c r="D54" s="57">
        <v>56822.319999999992</v>
      </c>
      <c r="E54" s="18" t="s">
        <v>316</v>
      </c>
      <c r="F54" s="208"/>
      <c r="G54"/>
    </row>
    <row r="55" spans="1:8" ht="39" customHeight="1" x14ac:dyDescent="0.2">
      <c r="A55" s="60">
        <v>4</v>
      </c>
      <c r="B55" s="63" t="s">
        <v>317</v>
      </c>
      <c r="C55" s="215"/>
      <c r="D55" s="57">
        <v>12244.39</v>
      </c>
      <c r="E55" s="18" t="s">
        <v>318</v>
      </c>
      <c r="F55" s="208"/>
      <c r="G55"/>
    </row>
    <row r="56" spans="1:8" ht="45.75" customHeight="1" x14ac:dyDescent="0.2">
      <c r="A56" s="60">
        <v>5</v>
      </c>
      <c r="B56" s="63" t="s">
        <v>319</v>
      </c>
      <c r="C56" s="215"/>
      <c r="D56" s="57">
        <v>192818.28</v>
      </c>
      <c r="E56" s="18" t="s">
        <v>320</v>
      </c>
      <c r="F56" s="208"/>
      <c r="G56"/>
    </row>
    <row r="57" spans="1:8" ht="24.95" customHeight="1" x14ac:dyDescent="0.2">
      <c r="A57" s="60">
        <v>6</v>
      </c>
      <c r="B57" s="63" t="s">
        <v>183</v>
      </c>
      <c r="C57" s="215"/>
      <c r="D57" s="57">
        <v>14611</v>
      </c>
      <c r="E57" s="18" t="s">
        <v>294</v>
      </c>
      <c r="F57" s="208"/>
      <c r="G57"/>
    </row>
    <row r="58" spans="1:8" ht="24.95" customHeight="1" x14ac:dyDescent="0.2">
      <c r="A58" s="60">
        <v>7</v>
      </c>
      <c r="B58" s="63" t="s">
        <v>321</v>
      </c>
      <c r="C58" s="215"/>
      <c r="D58" s="57">
        <v>2295</v>
      </c>
      <c r="E58" s="18" t="s">
        <v>145</v>
      </c>
      <c r="F58" s="208"/>
      <c r="G58"/>
    </row>
    <row r="59" spans="1:8" ht="24.95" customHeight="1" x14ac:dyDescent="0.2">
      <c r="A59" s="60">
        <v>8</v>
      </c>
      <c r="B59" s="63" t="s">
        <v>322</v>
      </c>
      <c r="C59" s="215"/>
      <c r="D59" s="57">
        <v>2295</v>
      </c>
      <c r="E59" s="18" t="s">
        <v>145</v>
      </c>
      <c r="F59" s="208"/>
      <c r="G59"/>
    </row>
    <row r="60" spans="1:8" ht="24.95" customHeight="1" x14ac:dyDescent="0.2">
      <c r="A60" s="60">
        <v>9</v>
      </c>
      <c r="B60" s="63" t="s">
        <v>129</v>
      </c>
      <c r="C60" s="215"/>
      <c r="D60" s="57">
        <v>1200</v>
      </c>
      <c r="E60" s="57"/>
      <c r="F60" s="208"/>
      <c r="G60"/>
    </row>
    <row r="61" spans="1:8" ht="73.5" customHeight="1" x14ac:dyDescent="0.2">
      <c r="A61" s="60">
        <v>10</v>
      </c>
      <c r="B61" s="63" t="s">
        <v>323</v>
      </c>
      <c r="C61" s="216"/>
      <c r="D61" s="57">
        <v>11651.31</v>
      </c>
      <c r="E61" s="18" t="s">
        <v>324</v>
      </c>
      <c r="F61" s="209"/>
      <c r="G61"/>
    </row>
    <row r="62" spans="1:8" ht="24.95" customHeight="1" x14ac:dyDescent="0.2">
      <c r="A62" s="146" t="s">
        <v>6</v>
      </c>
      <c r="B62" s="148"/>
      <c r="C62" s="52"/>
      <c r="D62" s="53">
        <f>SUM(D52:D61)</f>
        <v>300738.27999999997</v>
      </c>
      <c r="E62" s="61"/>
      <c r="F62" s="12"/>
      <c r="G62"/>
    </row>
    <row r="63" spans="1:8" ht="19.5" customHeight="1" x14ac:dyDescent="0.2">
      <c r="A63" s="196" t="s">
        <v>59</v>
      </c>
      <c r="B63" s="196"/>
      <c r="C63" s="196"/>
      <c r="D63" s="196"/>
      <c r="E63" s="196"/>
      <c r="F63" s="196"/>
      <c r="G63" s="196"/>
      <c r="H63" s="196"/>
    </row>
    <row r="64" spans="1:8" ht="18.75" x14ac:dyDescent="0.2">
      <c r="A64" s="10"/>
      <c r="B64" s="10"/>
      <c r="C64" s="10"/>
      <c r="D64" s="10"/>
      <c r="E64" s="10"/>
      <c r="F64" s="10"/>
      <c r="G64" s="138">
        <f>'[1]Оригинал Тариф с 01.07.25'!$BK$18</f>
        <v>268477.41599999997</v>
      </c>
      <c r="H64" s="10"/>
    </row>
    <row r="65" spans="1:8" ht="41.25" customHeight="1" x14ac:dyDescent="0.2">
      <c r="A65" s="155" t="s">
        <v>28</v>
      </c>
      <c r="B65" s="155"/>
      <c r="C65" s="155"/>
      <c r="D65" s="155"/>
      <c r="E65" s="155"/>
      <c r="F65" s="155"/>
      <c r="G65" s="155"/>
      <c r="H65" s="155"/>
    </row>
    <row r="66" spans="1:8" ht="138" customHeight="1" x14ac:dyDescent="0.2">
      <c r="A66" s="6" t="s">
        <v>29</v>
      </c>
      <c r="B66" s="156" t="s">
        <v>30</v>
      </c>
      <c r="C66" s="156"/>
      <c r="D66" s="156" t="s">
        <v>31</v>
      </c>
      <c r="E66" s="156"/>
      <c r="F66" s="156" t="s">
        <v>32</v>
      </c>
      <c r="G66" s="156"/>
    </row>
    <row r="67" spans="1:8" ht="15.75" x14ac:dyDescent="0.2">
      <c r="A67" s="4">
        <v>1</v>
      </c>
      <c r="B67" s="197">
        <v>2</v>
      </c>
      <c r="C67" s="197"/>
      <c r="D67" s="197">
        <v>3</v>
      </c>
      <c r="E67" s="197"/>
      <c r="F67" s="197">
        <v>4</v>
      </c>
      <c r="G67" s="197"/>
    </row>
    <row r="68" spans="1:8" ht="12.75" customHeight="1" x14ac:dyDescent="0.2">
      <c r="A68" s="6"/>
      <c r="B68" s="162">
        <v>2</v>
      </c>
      <c r="C68" s="163"/>
      <c r="D68" s="162">
        <v>4</v>
      </c>
      <c r="E68" s="163"/>
      <c r="F68" s="153">
        <v>161895</v>
      </c>
      <c r="G68" s="154"/>
    </row>
    <row r="69" spans="1:8" ht="107.25" customHeight="1" x14ac:dyDescent="0.2">
      <c r="A69" s="155" t="s">
        <v>33</v>
      </c>
      <c r="B69" s="155"/>
      <c r="C69" s="155"/>
      <c r="D69" s="155"/>
      <c r="E69" s="155"/>
      <c r="F69" s="155"/>
      <c r="G69" s="155"/>
      <c r="H69" s="155"/>
    </row>
    <row r="70" spans="1:8" ht="15.75" x14ac:dyDescent="0.2">
      <c r="A70" s="5"/>
    </row>
    <row r="71" spans="1:8" ht="63" x14ac:dyDescent="0.2">
      <c r="A71" s="6" t="s">
        <v>29</v>
      </c>
      <c r="B71" s="156" t="s">
        <v>34</v>
      </c>
      <c r="C71" s="156"/>
      <c r="D71" s="156" t="s">
        <v>35</v>
      </c>
      <c r="E71" s="156"/>
      <c r="F71" s="6" t="s">
        <v>36</v>
      </c>
      <c r="G71" s="6" t="s">
        <v>37</v>
      </c>
      <c r="H71" s="4" t="s">
        <v>38</v>
      </c>
    </row>
    <row r="72" spans="1:8" ht="15.75" x14ac:dyDescent="0.2">
      <c r="A72" s="6">
        <v>1</v>
      </c>
      <c r="B72" s="156">
        <v>2</v>
      </c>
      <c r="C72" s="156"/>
      <c r="D72" s="156">
        <v>3</v>
      </c>
      <c r="E72" s="156"/>
      <c r="F72" s="6">
        <v>4</v>
      </c>
      <c r="G72" s="6">
        <v>5</v>
      </c>
      <c r="H72" s="4">
        <v>6</v>
      </c>
    </row>
    <row r="73" spans="1:8" ht="47.25" customHeight="1" x14ac:dyDescent="0.2">
      <c r="A73" s="6">
        <v>1</v>
      </c>
      <c r="B73" s="156" t="s">
        <v>39</v>
      </c>
      <c r="C73" s="156"/>
      <c r="D73" s="164">
        <v>579706.06999999995</v>
      </c>
      <c r="E73" s="164"/>
      <c r="F73" s="4">
        <v>2353222.94</v>
      </c>
      <c r="G73" s="4">
        <v>2564469.4700000002</v>
      </c>
      <c r="H73" s="4">
        <f>F73-G73+D73</f>
        <v>368459.53999999969</v>
      </c>
    </row>
    <row r="74" spans="1:8" ht="44.25" customHeight="1" x14ac:dyDescent="0.2">
      <c r="A74" s="6">
        <v>2</v>
      </c>
      <c r="B74" s="156" t="s">
        <v>40</v>
      </c>
      <c r="C74" s="156"/>
      <c r="D74" s="160">
        <v>0</v>
      </c>
      <c r="E74" s="161"/>
      <c r="F74" s="4">
        <v>0</v>
      </c>
      <c r="G74" s="4">
        <v>0</v>
      </c>
      <c r="H74" s="4">
        <f>F74-G74+D74</f>
        <v>0</v>
      </c>
    </row>
    <row r="75" spans="1:8" ht="15.75" customHeight="1" x14ac:dyDescent="0.2">
      <c r="A75" s="157" t="s">
        <v>22</v>
      </c>
      <c r="B75" s="158"/>
      <c r="C75" s="159"/>
      <c r="D75" s="165"/>
      <c r="E75" s="165"/>
      <c r="F75" s="6"/>
      <c r="G75" s="6"/>
      <c r="H75" s="4"/>
    </row>
    <row r="79" spans="1:8" x14ac:dyDescent="0.2">
      <c r="B79" s="140"/>
      <c r="C79" s="139"/>
    </row>
    <row r="80" spans="1:8" x14ac:dyDescent="0.2">
      <c r="B80" s="140"/>
      <c r="C80" s="139"/>
    </row>
    <row r="81" spans="3:3" x14ac:dyDescent="0.2">
      <c r="C81" s="135"/>
    </row>
    <row r="82" spans="3:3" x14ac:dyDescent="0.2">
      <c r="C82" s="135"/>
    </row>
  </sheetData>
  <mergeCells count="61">
    <mergeCell ref="A47:E47"/>
    <mergeCell ref="C52:C61"/>
    <mergeCell ref="F52:F61"/>
    <mergeCell ref="A62:B62"/>
    <mergeCell ref="A48:E48"/>
    <mergeCell ref="A49:E49"/>
    <mergeCell ref="A6:H6"/>
    <mergeCell ref="G1:H1"/>
    <mergeCell ref="G2:H2"/>
    <mergeCell ref="G3:H3"/>
    <mergeCell ref="G4:H4"/>
    <mergeCell ref="G5:H5"/>
    <mergeCell ref="A18:H18"/>
    <mergeCell ref="A7:H7"/>
    <mergeCell ref="A8:H8"/>
    <mergeCell ref="A9:H9"/>
    <mergeCell ref="A10:H10"/>
    <mergeCell ref="A11:H11"/>
    <mergeCell ref="A12:H12"/>
    <mergeCell ref="A13:H13"/>
    <mergeCell ref="A14:H14"/>
    <mergeCell ref="A15:H15"/>
    <mergeCell ref="A16:H16"/>
    <mergeCell ref="A17:H17"/>
    <mergeCell ref="A63:H63"/>
    <mergeCell ref="A19:H19"/>
    <mergeCell ref="A20:H20"/>
    <mergeCell ref="A23:H23"/>
    <mergeCell ref="A25:H25"/>
    <mergeCell ref="A26:A27"/>
    <mergeCell ref="B26:B27"/>
    <mergeCell ref="C26:C27"/>
    <mergeCell ref="D26:D27"/>
    <mergeCell ref="E26:F26"/>
    <mergeCell ref="G26:H26"/>
    <mergeCell ref="A42:D42"/>
    <mergeCell ref="A43:F43"/>
    <mergeCell ref="A44:E44"/>
    <mergeCell ref="A45:E45"/>
    <mergeCell ref="A46:E46"/>
    <mergeCell ref="A65:H65"/>
    <mergeCell ref="B66:C66"/>
    <mergeCell ref="D66:E66"/>
    <mergeCell ref="F66:G66"/>
    <mergeCell ref="B67:C67"/>
    <mergeCell ref="D67:E67"/>
    <mergeCell ref="F67:G67"/>
    <mergeCell ref="B68:C68"/>
    <mergeCell ref="D68:E68"/>
    <mergeCell ref="F68:G68"/>
    <mergeCell ref="A69:H69"/>
    <mergeCell ref="B71:C71"/>
    <mergeCell ref="D71:E71"/>
    <mergeCell ref="A75:C75"/>
    <mergeCell ref="D75:E75"/>
    <mergeCell ref="B72:C72"/>
    <mergeCell ref="D72:E72"/>
    <mergeCell ref="B73:C73"/>
    <mergeCell ref="D73:E73"/>
    <mergeCell ref="B74:C74"/>
    <mergeCell ref="D74:E74"/>
  </mergeCells>
  <pageMargins left="0.7" right="0.7" top="0.75" bottom="0.75" header="0.3" footer="0.3"/>
  <pageSetup paperSize="9" scale="57" fitToHeight="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6B2F6-1EE2-4CE6-83DE-01800467E23C}">
  <sheetPr>
    <pageSetUpPr fitToPage="1"/>
  </sheetPr>
  <dimension ref="A1:H89"/>
  <sheetViews>
    <sheetView topLeftCell="A72" workbookViewId="0">
      <selection activeCell="B86" sqref="B86:C89"/>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82</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01.07.25'!$D$19</f>
        <v>9290.77</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01.07.25'!$AC$19+'[2]Оригинал Тариф с 01.07.25'!$AE$19)/2</f>
        <v>0.495</v>
      </c>
      <c r="E28" s="20">
        <f>'[14]Пономарева 1'!$G$9</f>
        <v>9290.77</v>
      </c>
      <c r="F28" s="20">
        <f>D28*E28*12</f>
        <v>55187.173800000004</v>
      </c>
      <c r="G28" s="20">
        <f>E28</f>
        <v>9290.77</v>
      </c>
      <c r="H28" s="20">
        <f>D28*G28*12</f>
        <v>55187.173800000004</v>
      </c>
    </row>
    <row r="29" spans="1:8" ht="25.5" x14ac:dyDescent="0.2">
      <c r="A29" s="29">
        <v>2</v>
      </c>
      <c r="B29" s="30" t="s">
        <v>67</v>
      </c>
      <c r="C29" s="18" t="s">
        <v>15</v>
      </c>
      <c r="D29" s="19">
        <f>('[2]Оригинал Тариф с 01.07.25'!$K$19+'[2]Оригинал Тариф с 01.07.25'!$M$19)/2</f>
        <v>0.215</v>
      </c>
      <c r="E29" s="20">
        <f>'[14]Пономарева 1'!$G$9</f>
        <v>9290.77</v>
      </c>
      <c r="F29" s="20">
        <f t="shared" ref="F29:F41" si="0">D29*E29*12</f>
        <v>23970.186600000001</v>
      </c>
      <c r="G29" s="20">
        <f t="shared" ref="G29:G41" si="1">E29</f>
        <v>9290.77</v>
      </c>
      <c r="H29" s="20">
        <f t="shared" ref="H29:H41" si="2">D29*G29*12</f>
        <v>23970.186600000001</v>
      </c>
    </row>
    <row r="30" spans="1:8" ht="25.5" x14ac:dyDescent="0.2">
      <c r="A30" s="29">
        <v>3</v>
      </c>
      <c r="B30" s="30" t="s">
        <v>12</v>
      </c>
      <c r="C30" s="18" t="s">
        <v>15</v>
      </c>
      <c r="D30" s="19">
        <f>('[2]Оригинал Тариф с 01.07.25'!$AX$19+'[2]Оригинал Тариф с 01.07.25'!$AZ$19)/2</f>
        <v>1.595</v>
      </c>
      <c r="E30" s="20">
        <f>'[14]Пономарева 1'!$G$9</f>
        <v>9290.77</v>
      </c>
      <c r="F30" s="20">
        <f t="shared" si="0"/>
        <v>177825.33780000001</v>
      </c>
      <c r="G30" s="20">
        <f t="shared" si="1"/>
        <v>9290.77</v>
      </c>
      <c r="H30" s="20">
        <f t="shared" si="2"/>
        <v>177825.33780000001</v>
      </c>
    </row>
    <row r="31" spans="1:8" ht="38.25" x14ac:dyDescent="0.2">
      <c r="A31" s="29">
        <v>4</v>
      </c>
      <c r="B31" s="30" t="s">
        <v>13</v>
      </c>
      <c r="C31" s="18" t="s">
        <v>15</v>
      </c>
      <c r="D31" s="19">
        <f>('[2]Оригинал Тариф с 01.07.25'!$N$19+'[2]Оригинал Тариф с 01.07.25'!$P$19)/2</f>
        <v>2.9950000000000001</v>
      </c>
      <c r="E31" s="20">
        <f>'[14]Пономарева 1'!$G$9</f>
        <v>9290.77</v>
      </c>
      <c r="F31" s="20">
        <f t="shared" si="0"/>
        <v>333910.27380000002</v>
      </c>
      <c r="G31" s="20">
        <f t="shared" si="1"/>
        <v>9290.77</v>
      </c>
      <c r="H31" s="20">
        <f t="shared" si="2"/>
        <v>333910.27380000002</v>
      </c>
    </row>
    <row r="32" spans="1:8" ht="25.5" x14ac:dyDescent="0.2">
      <c r="A32" s="29">
        <v>5</v>
      </c>
      <c r="B32" s="30" t="s">
        <v>23</v>
      </c>
      <c r="C32" s="18" t="s">
        <v>15</v>
      </c>
      <c r="D32" s="19">
        <f>('[2]Оригинал Тариф с 01.07.25'!$H$19+'[2]Оригинал Тариф с 01.07.25'!$J$19)/2</f>
        <v>2.09</v>
      </c>
      <c r="E32" s="20">
        <f>'[14]Пономарева 1'!$G$9</f>
        <v>9290.77</v>
      </c>
      <c r="F32" s="20">
        <f t="shared" si="0"/>
        <v>233012.51159999997</v>
      </c>
      <c r="G32" s="20">
        <f t="shared" si="1"/>
        <v>9290.77</v>
      </c>
      <c r="H32" s="20">
        <f t="shared" si="2"/>
        <v>233012.51159999997</v>
      </c>
    </row>
    <row r="33" spans="1:8" ht="76.5" x14ac:dyDescent="0.2">
      <c r="A33" s="29">
        <v>6</v>
      </c>
      <c r="B33" s="30" t="s">
        <v>17</v>
      </c>
      <c r="C33" s="18" t="s">
        <v>15</v>
      </c>
      <c r="D33" s="19">
        <f>('[2]Оригинал Тариф с 01.07.25'!$W$19+'[2]Оригинал Тариф с 01.07.25'!$Y$19)/2</f>
        <v>1.2349999999999999</v>
      </c>
      <c r="E33" s="20">
        <f>'[14]Пономарева 1'!$G$9</f>
        <v>9290.77</v>
      </c>
      <c r="F33" s="20">
        <f t="shared" si="0"/>
        <v>137689.2114</v>
      </c>
      <c r="G33" s="20">
        <f t="shared" si="1"/>
        <v>9290.77</v>
      </c>
      <c r="H33" s="20">
        <f t="shared" si="2"/>
        <v>137689.2114</v>
      </c>
    </row>
    <row r="34" spans="1:8" ht="76.5" x14ac:dyDescent="0.2">
      <c r="A34" s="29">
        <v>7</v>
      </c>
      <c r="B34" s="30" t="s">
        <v>18</v>
      </c>
      <c r="C34" s="18" t="s">
        <v>15</v>
      </c>
      <c r="D34" s="19">
        <f>('[2]Оригинал Тариф с 01.07.25'!$AI$19+'[2]Оригинал Тариф с 01.07.25'!$AK$19)/2</f>
        <v>1.81</v>
      </c>
      <c r="E34" s="20">
        <f>'[14]Пономарева 1'!$G$9</f>
        <v>9290.77</v>
      </c>
      <c r="F34" s="20">
        <f t="shared" si="0"/>
        <v>201795.52440000002</v>
      </c>
      <c r="G34" s="20">
        <f t="shared" si="1"/>
        <v>9290.77</v>
      </c>
      <c r="H34" s="20">
        <f t="shared" si="2"/>
        <v>201795.52440000002</v>
      </c>
    </row>
    <row r="35" spans="1:8" ht="76.5" x14ac:dyDescent="0.2">
      <c r="A35" s="29">
        <v>8</v>
      </c>
      <c r="B35" s="30" t="s">
        <v>19</v>
      </c>
      <c r="C35" s="18" t="s">
        <v>15</v>
      </c>
      <c r="D35" s="19">
        <f>('[2]Оригинал Тариф с 01.07.25'!$AO$19+'[2]Оригинал Тариф с 01.07.25'!$AQ$19)/2</f>
        <v>0.42</v>
      </c>
      <c r="E35" s="20">
        <f>'[14]Пономарева 1'!$G$9</f>
        <v>9290.77</v>
      </c>
      <c r="F35" s="20">
        <f t="shared" si="0"/>
        <v>46825.480799999998</v>
      </c>
      <c r="G35" s="20">
        <f t="shared" si="1"/>
        <v>9290.77</v>
      </c>
      <c r="H35" s="20">
        <f t="shared" si="2"/>
        <v>46825.480799999998</v>
      </c>
    </row>
    <row r="36" spans="1:8" ht="76.5" x14ac:dyDescent="0.2">
      <c r="A36" s="29">
        <v>9</v>
      </c>
      <c r="B36" s="30" t="s">
        <v>20</v>
      </c>
      <c r="C36" s="18" t="s">
        <v>15</v>
      </c>
      <c r="D36" s="19">
        <f>('[2]Оригинал Тариф с 01.07.25'!$AR$19+'[2]Оригинал Тариф с 01.07.25'!$AT$19)/2</f>
        <v>0.16500000000000001</v>
      </c>
      <c r="E36" s="20">
        <f>'[14]Пономарева 1'!$G$9</f>
        <v>9290.77</v>
      </c>
      <c r="F36" s="20">
        <f t="shared" si="0"/>
        <v>18395.724600000001</v>
      </c>
      <c r="G36" s="20">
        <f t="shared" si="1"/>
        <v>9290.77</v>
      </c>
      <c r="H36" s="20">
        <f t="shared" si="2"/>
        <v>18395.724600000001</v>
      </c>
    </row>
    <row r="37" spans="1:8" ht="76.5" x14ac:dyDescent="0.2">
      <c r="A37" s="29">
        <v>10</v>
      </c>
      <c r="B37" s="30" t="s">
        <v>68</v>
      </c>
      <c r="C37" s="18" t="s">
        <v>15</v>
      </c>
      <c r="D37" s="19">
        <f>('[2]Оригинал Тариф с 01.07.25'!$AL$19+'[2]Оригинал Тариф с 01.07.25'!$AN$19)/2</f>
        <v>0.56499999999999995</v>
      </c>
      <c r="E37" s="20">
        <f>'[14]Пономарева 1'!$G$9</f>
        <v>9290.77</v>
      </c>
      <c r="F37" s="20">
        <f t="shared" si="0"/>
        <v>62991.420599999998</v>
      </c>
      <c r="G37" s="20">
        <f t="shared" si="1"/>
        <v>9290.77</v>
      </c>
      <c r="H37" s="20">
        <f t="shared" si="2"/>
        <v>62991.420599999998</v>
      </c>
    </row>
    <row r="38" spans="1:8" ht="25.5" x14ac:dyDescent="0.2">
      <c r="A38" s="29">
        <v>11</v>
      </c>
      <c r="B38" s="30" t="s">
        <v>14</v>
      </c>
      <c r="C38" s="18" t="s">
        <v>15</v>
      </c>
      <c r="D38" s="19">
        <f>('[2]Оригинал Тариф с 01.07.25'!$AF$19+'[2]Оригинал Тариф с 01.07.25'!$AH$19)/2</f>
        <v>0.46499999999999997</v>
      </c>
      <c r="E38" s="20">
        <f>'[14]Пономарева 1'!$G$9</f>
        <v>9290.77</v>
      </c>
      <c r="F38" s="20">
        <f t="shared" si="0"/>
        <v>51842.496599999999</v>
      </c>
      <c r="G38" s="20">
        <f t="shared" si="1"/>
        <v>9290.77</v>
      </c>
      <c r="H38" s="20">
        <f t="shared" si="2"/>
        <v>51842.496599999999</v>
      </c>
    </row>
    <row r="39" spans="1:8" x14ac:dyDescent="0.2">
      <c r="A39" s="29">
        <v>12</v>
      </c>
      <c r="B39" s="30" t="s">
        <v>69</v>
      </c>
      <c r="C39" s="18" t="s">
        <v>15</v>
      </c>
      <c r="D39" s="19">
        <f>('[2]Оригинал Тариф с 01.07.25'!$T$19+'[2]Оригинал Тариф с 01.07.25'!$V$19)/2</f>
        <v>0.92500000000000004</v>
      </c>
      <c r="E39" s="20">
        <f>'[14]Пономарева 1'!$G$9</f>
        <v>9290.77</v>
      </c>
      <c r="F39" s="20">
        <f t="shared" si="0"/>
        <v>103127.54700000001</v>
      </c>
      <c r="G39" s="20">
        <f t="shared" si="1"/>
        <v>9290.77</v>
      </c>
      <c r="H39" s="20">
        <f t="shared" si="2"/>
        <v>103127.54700000001</v>
      </c>
    </row>
    <row r="40" spans="1:8" ht="38.25" x14ac:dyDescent="0.2">
      <c r="A40" s="29">
        <v>13</v>
      </c>
      <c r="B40" s="30" t="s">
        <v>21</v>
      </c>
      <c r="C40" s="18" t="s">
        <v>15</v>
      </c>
      <c r="D40" s="19">
        <f>('[2]Оригинал Тариф с 01.07.25'!$Q$19+'[2]Оригинал Тариф с 01.07.25'!$S$19)/2</f>
        <v>2.89</v>
      </c>
      <c r="E40" s="20">
        <f>'[14]Пономарева 1'!$G$9</f>
        <v>9290.77</v>
      </c>
      <c r="F40" s="20">
        <f t="shared" si="0"/>
        <v>322203.90360000008</v>
      </c>
      <c r="G40" s="20">
        <f t="shared" si="1"/>
        <v>9290.77</v>
      </c>
      <c r="H40" s="20">
        <f t="shared" si="2"/>
        <v>322203.90360000008</v>
      </c>
    </row>
    <row r="41" spans="1:8" x14ac:dyDescent="0.2">
      <c r="A41" s="29">
        <v>14</v>
      </c>
      <c r="B41" s="30" t="s">
        <v>70</v>
      </c>
      <c r="C41" s="18" t="s">
        <v>15</v>
      </c>
      <c r="D41" s="19">
        <f>('[2]Оригинал Тариф с 01.07.25'!$Z$19+'[2]Оригинал Тариф с 01.07.25'!$AB$19)/2</f>
        <v>5.6</v>
      </c>
      <c r="E41" s="20">
        <f>'[14]Пономарева 1'!$G$9</f>
        <v>9290.77</v>
      </c>
      <c r="F41" s="20">
        <f t="shared" si="0"/>
        <v>624339.74399999995</v>
      </c>
      <c r="G41" s="20">
        <f t="shared" si="1"/>
        <v>9290.77</v>
      </c>
      <c r="H41" s="20">
        <f t="shared" si="2"/>
        <v>624339.74399999995</v>
      </c>
    </row>
    <row r="42" spans="1:8" ht="19.5" customHeight="1" x14ac:dyDescent="0.2">
      <c r="A42" s="212" t="s">
        <v>6</v>
      </c>
      <c r="B42" s="213"/>
      <c r="C42" s="213"/>
      <c r="D42" s="214"/>
      <c r="E42" s="21"/>
      <c r="F42" s="21">
        <f>SUM(F28:F41)</f>
        <v>2393116.5366000002</v>
      </c>
      <c r="G42" s="21"/>
      <c r="H42" s="21">
        <f>SUM(H28:H41)</f>
        <v>2393116.5366000002</v>
      </c>
    </row>
    <row r="43" spans="1:8" ht="39" customHeight="1" x14ac:dyDescent="0.2">
      <c r="A43" s="155" t="s">
        <v>134</v>
      </c>
      <c r="B43" s="169"/>
      <c r="C43" s="169"/>
      <c r="D43" s="169"/>
      <c r="E43" s="169"/>
      <c r="F43" s="169"/>
      <c r="G43"/>
      <c r="H43"/>
    </row>
    <row r="44" spans="1:8" ht="26.25" customHeight="1" x14ac:dyDescent="0.2">
      <c r="A44" s="232" t="s">
        <v>135</v>
      </c>
      <c r="B44" s="232"/>
      <c r="C44" s="232"/>
      <c r="D44" s="232"/>
      <c r="E44" s="232"/>
      <c r="F44" s="54">
        <v>-614134.63040000014</v>
      </c>
      <c r="G44"/>
      <c r="H44"/>
    </row>
    <row r="45" spans="1:8" ht="50.25" customHeight="1" x14ac:dyDescent="0.2">
      <c r="A45" s="232" t="s">
        <v>125</v>
      </c>
      <c r="B45" s="232"/>
      <c r="C45" s="232"/>
      <c r="D45" s="232"/>
      <c r="E45" s="232"/>
      <c r="F45" s="54">
        <v>422554.78860000003</v>
      </c>
      <c r="G45"/>
      <c r="H45"/>
    </row>
    <row r="46" spans="1:8" ht="30.75" customHeight="1" x14ac:dyDescent="0.2">
      <c r="A46" s="233" t="s">
        <v>142</v>
      </c>
      <c r="B46" s="234"/>
      <c r="C46" s="234"/>
      <c r="D46" s="234"/>
      <c r="E46" s="235"/>
      <c r="F46" s="54">
        <v>7276.5</v>
      </c>
      <c r="G46"/>
      <c r="H46"/>
    </row>
    <row r="47" spans="1:8" ht="30.75" customHeight="1" x14ac:dyDescent="0.2">
      <c r="A47" s="233" t="s">
        <v>126</v>
      </c>
      <c r="B47" s="234"/>
      <c r="C47" s="234"/>
      <c r="D47" s="234"/>
      <c r="E47" s="235"/>
      <c r="F47" s="54">
        <f>SUM(F44:F46)</f>
        <v>-184303.34180000011</v>
      </c>
      <c r="G47"/>
      <c r="H47"/>
    </row>
    <row r="48" spans="1:8" ht="24.75" customHeight="1" x14ac:dyDescent="0.2">
      <c r="A48" s="232" t="s">
        <v>127</v>
      </c>
      <c r="B48" s="232"/>
      <c r="C48" s="232"/>
      <c r="D48" s="232"/>
      <c r="E48" s="232"/>
      <c r="F48" s="54">
        <v>285921.09000000008</v>
      </c>
      <c r="G48"/>
      <c r="H48"/>
    </row>
    <row r="49" spans="1:8" ht="27" customHeight="1" x14ac:dyDescent="0.2">
      <c r="A49" s="232" t="s">
        <v>128</v>
      </c>
      <c r="B49" s="232"/>
      <c r="C49" s="232"/>
      <c r="D49" s="232"/>
      <c r="E49" s="232"/>
      <c r="F49" s="62">
        <f>F47-F48</f>
        <v>-470224.43180000019</v>
      </c>
      <c r="G49"/>
      <c r="H49"/>
    </row>
    <row r="50" spans="1:8" ht="16.5" customHeight="1" x14ac:dyDescent="0.2">
      <c r="A50" s="40"/>
      <c r="B50" s="41"/>
      <c r="C50" s="41"/>
      <c r="D50" s="41"/>
      <c r="E50" s="41"/>
      <c r="F50" s="41"/>
      <c r="G50"/>
      <c r="H50"/>
    </row>
    <row r="51" spans="1:8" ht="145.35" customHeight="1" x14ac:dyDescent="0.2">
      <c r="A51" s="44" t="s">
        <v>1</v>
      </c>
      <c r="B51" s="45" t="s">
        <v>8</v>
      </c>
      <c r="C51" s="46" t="s">
        <v>41</v>
      </c>
      <c r="D51" s="59" t="s">
        <v>9</v>
      </c>
      <c r="E51" s="2" t="s">
        <v>42</v>
      </c>
      <c r="F51" s="2" t="s">
        <v>43</v>
      </c>
      <c r="G51"/>
      <c r="H51"/>
    </row>
    <row r="52" spans="1:8" ht="24.95" customHeight="1" x14ac:dyDescent="0.2">
      <c r="A52" s="60">
        <v>1</v>
      </c>
      <c r="B52" s="63" t="s">
        <v>325</v>
      </c>
      <c r="C52" s="245" t="s">
        <v>130</v>
      </c>
      <c r="D52" s="72">
        <v>1174.08</v>
      </c>
      <c r="E52" s="73" t="s">
        <v>326</v>
      </c>
      <c r="F52" s="207" t="s">
        <v>131</v>
      </c>
      <c r="G52"/>
    </row>
    <row r="53" spans="1:8" ht="24.95" customHeight="1" x14ac:dyDescent="0.2">
      <c r="A53" s="60">
        <v>2</v>
      </c>
      <c r="B53" s="63" t="s">
        <v>327</v>
      </c>
      <c r="C53" s="246"/>
      <c r="D53" s="72">
        <v>2615.86</v>
      </c>
      <c r="E53" s="73" t="s">
        <v>328</v>
      </c>
      <c r="F53" s="208"/>
      <c r="G53"/>
    </row>
    <row r="54" spans="1:8" ht="24.95" customHeight="1" x14ac:dyDescent="0.2">
      <c r="A54" s="60">
        <v>3</v>
      </c>
      <c r="B54" s="63" t="s">
        <v>329</v>
      </c>
      <c r="C54" s="246"/>
      <c r="D54" s="72">
        <v>31242.69</v>
      </c>
      <c r="E54" s="73" t="s">
        <v>231</v>
      </c>
      <c r="F54" s="208"/>
      <c r="G54"/>
    </row>
    <row r="55" spans="1:8" ht="24.95" customHeight="1" x14ac:dyDescent="0.2">
      <c r="A55" s="60">
        <v>4</v>
      </c>
      <c r="B55" s="63" t="s">
        <v>330</v>
      </c>
      <c r="C55" s="246"/>
      <c r="D55" s="74">
        <v>58562.39</v>
      </c>
      <c r="E55" s="57" t="s">
        <v>331</v>
      </c>
      <c r="F55" s="208"/>
      <c r="G55"/>
    </row>
    <row r="56" spans="1:8" ht="24.95" customHeight="1" x14ac:dyDescent="0.2">
      <c r="A56" s="60">
        <v>5</v>
      </c>
      <c r="B56" s="63" t="s">
        <v>332</v>
      </c>
      <c r="C56" s="246"/>
      <c r="D56" s="57">
        <v>35780.480000000003</v>
      </c>
      <c r="E56" s="57" t="s">
        <v>227</v>
      </c>
      <c r="F56" s="208"/>
      <c r="G56"/>
    </row>
    <row r="57" spans="1:8" ht="24.95" customHeight="1" x14ac:dyDescent="0.2">
      <c r="A57" s="60">
        <v>6</v>
      </c>
      <c r="B57" s="63" t="s">
        <v>333</v>
      </c>
      <c r="C57" s="246"/>
      <c r="D57" s="57">
        <v>5478.08</v>
      </c>
      <c r="E57" s="57" t="s">
        <v>227</v>
      </c>
      <c r="F57" s="208"/>
      <c r="G57"/>
    </row>
    <row r="58" spans="1:8" ht="24.95" customHeight="1" x14ac:dyDescent="0.2">
      <c r="A58" s="60">
        <v>7</v>
      </c>
      <c r="B58" s="63" t="s">
        <v>334</v>
      </c>
      <c r="C58" s="246"/>
      <c r="D58" s="57">
        <v>6111</v>
      </c>
      <c r="E58" s="57" t="s">
        <v>160</v>
      </c>
      <c r="F58" s="208"/>
      <c r="G58"/>
    </row>
    <row r="59" spans="1:8" ht="54" customHeight="1" x14ac:dyDescent="0.2">
      <c r="A59" s="60">
        <v>8</v>
      </c>
      <c r="B59" s="63" t="s">
        <v>335</v>
      </c>
      <c r="C59" s="246"/>
      <c r="D59" s="57">
        <v>27651.029999999995</v>
      </c>
      <c r="E59" s="57" t="s">
        <v>336</v>
      </c>
      <c r="F59" s="208"/>
      <c r="G59"/>
    </row>
    <row r="60" spans="1:8" ht="89.25" customHeight="1" x14ac:dyDescent="0.2">
      <c r="A60" s="60">
        <v>9</v>
      </c>
      <c r="B60" s="63" t="s">
        <v>337</v>
      </c>
      <c r="C60" s="246"/>
      <c r="D60" s="57">
        <v>47372.86</v>
      </c>
      <c r="E60" s="57" t="s">
        <v>338</v>
      </c>
      <c r="F60" s="208"/>
      <c r="G60"/>
    </row>
    <row r="61" spans="1:8" ht="24.95" customHeight="1" x14ac:dyDescent="0.2">
      <c r="A61" s="60">
        <v>10</v>
      </c>
      <c r="B61" s="63" t="s">
        <v>339</v>
      </c>
      <c r="C61" s="246"/>
      <c r="D61" s="57">
        <v>15074</v>
      </c>
      <c r="E61" s="57" t="s">
        <v>340</v>
      </c>
      <c r="F61" s="208"/>
      <c r="G61"/>
    </row>
    <row r="62" spans="1:8" ht="34.5" customHeight="1" x14ac:dyDescent="0.2">
      <c r="A62" s="60">
        <v>11</v>
      </c>
      <c r="B62" s="63" t="s">
        <v>341</v>
      </c>
      <c r="C62" s="246"/>
      <c r="D62" s="57">
        <v>4960.3599999999997</v>
      </c>
      <c r="E62" s="75" t="s">
        <v>342</v>
      </c>
      <c r="F62" s="208"/>
      <c r="G62"/>
    </row>
    <row r="63" spans="1:8" ht="47.25" customHeight="1" x14ac:dyDescent="0.2">
      <c r="A63" s="60">
        <v>12</v>
      </c>
      <c r="B63" s="63" t="s">
        <v>343</v>
      </c>
      <c r="C63" s="246"/>
      <c r="D63" s="57">
        <v>10857.24</v>
      </c>
      <c r="E63" s="57" t="s">
        <v>344</v>
      </c>
      <c r="F63" s="208"/>
      <c r="G63"/>
    </row>
    <row r="64" spans="1:8" ht="24.95" customHeight="1" x14ac:dyDescent="0.2">
      <c r="A64" s="60">
        <v>13</v>
      </c>
      <c r="B64" s="63" t="s">
        <v>129</v>
      </c>
      <c r="C64" s="246"/>
      <c r="D64" s="57">
        <v>1200</v>
      </c>
      <c r="E64" s="57"/>
      <c r="F64" s="208"/>
      <c r="G64"/>
    </row>
    <row r="65" spans="1:8" ht="68.25" customHeight="1" x14ac:dyDescent="0.2">
      <c r="A65" s="60">
        <v>14</v>
      </c>
      <c r="B65" s="63" t="s">
        <v>345</v>
      </c>
      <c r="C65" s="246"/>
      <c r="D65" s="57">
        <v>6201.26</v>
      </c>
      <c r="E65" s="57" t="s">
        <v>346</v>
      </c>
      <c r="F65" s="208"/>
      <c r="G65"/>
    </row>
    <row r="66" spans="1:8" ht="24.95" customHeight="1" x14ac:dyDescent="0.2">
      <c r="A66" s="60">
        <v>15</v>
      </c>
      <c r="B66" s="63" t="s">
        <v>347</v>
      </c>
      <c r="C66" s="246"/>
      <c r="D66" s="57">
        <v>4049.27</v>
      </c>
      <c r="E66" s="57"/>
      <c r="F66" s="208"/>
      <c r="G66"/>
    </row>
    <row r="67" spans="1:8" ht="24.95" customHeight="1" x14ac:dyDescent="0.2">
      <c r="A67" s="60">
        <v>16</v>
      </c>
      <c r="B67" s="63" t="s">
        <v>348</v>
      </c>
      <c r="C67" s="246"/>
      <c r="D67" s="57">
        <v>20570.32</v>
      </c>
      <c r="E67" s="57"/>
      <c r="F67" s="208"/>
      <c r="G67"/>
    </row>
    <row r="68" spans="1:8" ht="24.95" customHeight="1" x14ac:dyDescent="0.2">
      <c r="A68" s="60">
        <v>17</v>
      </c>
      <c r="B68" s="63" t="s">
        <v>349</v>
      </c>
      <c r="C68" s="247"/>
      <c r="D68" s="57">
        <v>7020.17</v>
      </c>
      <c r="E68" s="57"/>
      <c r="F68" s="209"/>
      <c r="G68"/>
    </row>
    <row r="69" spans="1:8" ht="24.95" customHeight="1" x14ac:dyDescent="0.2">
      <c r="A69" s="146" t="s">
        <v>6</v>
      </c>
      <c r="B69" s="148"/>
      <c r="C69" s="52"/>
      <c r="D69" s="53">
        <f>SUM(D52:D68)</f>
        <v>285921.08999999991</v>
      </c>
      <c r="E69" s="61"/>
      <c r="F69" s="12"/>
      <c r="G69"/>
    </row>
    <row r="70" spans="1:8" ht="24.95" customHeight="1" x14ac:dyDescent="0.2">
      <c r="A70" s="196" t="s">
        <v>59</v>
      </c>
      <c r="B70" s="196"/>
      <c r="C70" s="196"/>
      <c r="D70" s="196"/>
      <c r="E70" s="196"/>
      <c r="F70" s="196"/>
      <c r="G70" s="196"/>
      <c r="H70" s="196"/>
    </row>
    <row r="71" spans="1:8" ht="24.95" customHeight="1" x14ac:dyDescent="0.2">
      <c r="A71" s="10"/>
      <c r="B71" s="10"/>
      <c r="C71" s="10"/>
      <c r="D71" s="10"/>
      <c r="E71" s="10"/>
      <c r="F71" s="10"/>
      <c r="G71" s="35">
        <f>'[1]Оригинал Тариф с 01.07.25'!$BK$19</f>
        <v>564693.00060000003</v>
      </c>
      <c r="H71" s="10"/>
    </row>
    <row r="72" spans="1:8" ht="24.95" customHeight="1" x14ac:dyDescent="0.2">
      <c r="A72" s="155" t="s">
        <v>28</v>
      </c>
      <c r="B72" s="155"/>
      <c r="C72" s="155"/>
      <c r="D72" s="155"/>
      <c r="E72" s="155"/>
      <c r="F72" s="155"/>
      <c r="G72" s="155"/>
      <c r="H72" s="155"/>
    </row>
    <row r="73" spans="1:8" ht="24.95" customHeight="1" x14ac:dyDescent="0.2">
      <c r="A73" s="6" t="s">
        <v>29</v>
      </c>
      <c r="B73" s="157" t="s">
        <v>30</v>
      </c>
      <c r="C73" s="159"/>
      <c r="D73" s="157" t="s">
        <v>31</v>
      </c>
      <c r="E73" s="159"/>
      <c r="F73" s="157" t="s">
        <v>32</v>
      </c>
      <c r="G73" s="159"/>
    </row>
    <row r="74" spans="1:8" ht="24.95" customHeight="1" x14ac:dyDescent="0.2">
      <c r="A74" s="4">
        <v>1</v>
      </c>
      <c r="B74" s="162">
        <v>2</v>
      </c>
      <c r="C74" s="163"/>
      <c r="D74" s="162">
        <v>3</v>
      </c>
      <c r="E74" s="163"/>
      <c r="F74" s="162">
        <v>4</v>
      </c>
      <c r="G74" s="163"/>
    </row>
    <row r="75" spans="1:8" ht="24.95" customHeight="1" x14ac:dyDescent="0.2">
      <c r="A75" s="6"/>
      <c r="B75" s="162">
        <v>4</v>
      </c>
      <c r="C75" s="163"/>
      <c r="D75" s="162">
        <v>2</v>
      </c>
      <c r="E75" s="163"/>
      <c r="F75" s="153">
        <v>28735</v>
      </c>
      <c r="G75" s="154"/>
    </row>
    <row r="76" spans="1:8" ht="24.95" customHeight="1" x14ac:dyDescent="0.2">
      <c r="A76" s="155" t="s">
        <v>33</v>
      </c>
      <c r="B76" s="155"/>
      <c r="C76" s="155"/>
      <c r="D76" s="155"/>
      <c r="E76" s="155"/>
      <c r="F76" s="155"/>
      <c r="G76" s="155"/>
      <c r="H76" s="155"/>
    </row>
    <row r="77" spans="1:8" ht="54" customHeight="1" x14ac:dyDescent="0.2">
      <c r="A77" s="5"/>
    </row>
    <row r="78" spans="1:8" ht="89.25" customHeight="1" x14ac:dyDescent="0.2">
      <c r="A78" s="6" t="s">
        <v>29</v>
      </c>
      <c r="B78" s="157" t="s">
        <v>34</v>
      </c>
      <c r="C78" s="159"/>
      <c r="D78" s="157" t="s">
        <v>35</v>
      </c>
      <c r="E78" s="159"/>
      <c r="F78" s="6" t="s">
        <v>36</v>
      </c>
      <c r="G78" s="6" t="s">
        <v>37</v>
      </c>
      <c r="H78" s="4" t="s">
        <v>38</v>
      </c>
    </row>
    <row r="79" spans="1:8" ht="24.95" customHeight="1" x14ac:dyDescent="0.2">
      <c r="A79" s="6">
        <v>1</v>
      </c>
      <c r="B79" s="157">
        <v>2</v>
      </c>
      <c r="C79" s="159"/>
      <c r="D79" s="157">
        <v>3</v>
      </c>
      <c r="E79" s="159"/>
      <c r="F79" s="6">
        <v>4</v>
      </c>
      <c r="G79" s="6">
        <v>5</v>
      </c>
      <c r="H79" s="4">
        <v>6</v>
      </c>
    </row>
    <row r="80" spans="1:8" ht="34.5" customHeight="1" x14ac:dyDescent="0.2">
      <c r="A80" s="6">
        <v>1</v>
      </c>
      <c r="B80" s="157" t="s">
        <v>39</v>
      </c>
      <c r="C80" s="159"/>
      <c r="D80" s="160">
        <v>495606.17</v>
      </c>
      <c r="E80" s="161"/>
      <c r="F80" s="4">
        <v>3555882.87</v>
      </c>
      <c r="G80" s="4">
        <v>3596460.34</v>
      </c>
      <c r="H80" s="4">
        <f>F80-G80+D80</f>
        <v>455028.70000000024</v>
      </c>
    </row>
    <row r="81" spans="1:8" ht="31.5" customHeight="1" x14ac:dyDescent="0.2">
      <c r="A81" s="6">
        <v>2</v>
      </c>
      <c r="B81" s="157" t="s">
        <v>40</v>
      </c>
      <c r="C81" s="159"/>
      <c r="D81" s="160">
        <v>6273.57</v>
      </c>
      <c r="E81" s="161"/>
      <c r="F81" s="4">
        <v>73173.08</v>
      </c>
      <c r="G81" s="4">
        <v>72718.63</v>
      </c>
      <c r="H81" s="4">
        <f>F81-G81+D81</f>
        <v>6728.0199999999968</v>
      </c>
    </row>
    <row r="82" spans="1:8" ht="24.95" customHeight="1" x14ac:dyDescent="0.2">
      <c r="A82" s="157" t="s">
        <v>22</v>
      </c>
      <c r="B82" s="158"/>
      <c r="C82" s="159"/>
      <c r="D82" s="225"/>
      <c r="E82" s="226"/>
      <c r="F82" s="6"/>
      <c r="G82" s="6"/>
      <c r="H82" s="4"/>
    </row>
    <row r="86" spans="1:8" x14ac:dyDescent="0.2">
      <c r="B86" s="140"/>
      <c r="C86" s="139"/>
    </row>
    <row r="87" spans="1:8" x14ac:dyDescent="0.2">
      <c r="B87" s="140"/>
      <c r="C87" s="139"/>
    </row>
    <row r="88" spans="1:8" x14ac:dyDescent="0.2">
      <c r="C88" s="135"/>
    </row>
    <row r="89" spans="1:8" x14ac:dyDescent="0.2">
      <c r="C89" s="135"/>
    </row>
  </sheetData>
  <mergeCells count="61">
    <mergeCell ref="A47:E47"/>
    <mergeCell ref="C52:C68"/>
    <mergeCell ref="F52:F68"/>
    <mergeCell ref="A69:B69"/>
    <mergeCell ref="A48:E48"/>
    <mergeCell ref="A49:E49"/>
    <mergeCell ref="A6:H6"/>
    <mergeCell ref="G1:H1"/>
    <mergeCell ref="G2:H2"/>
    <mergeCell ref="G3:H3"/>
    <mergeCell ref="G4:H4"/>
    <mergeCell ref="G5:H5"/>
    <mergeCell ref="A18:H18"/>
    <mergeCell ref="A7:H7"/>
    <mergeCell ref="A8:H8"/>
    <mergeCell ref="A9:H9"/>
    <mergeCell ref="A10:H10"/>
    <mergeCell ref="A11:H11"/>
    <mergeCell ref="A12:H12"/>
    <mergeCell ref="A13:H13"/>
    <mergeCell ref="A14:H14"/>
    <mergeCell ref="A15:H15"/>
    <mergeCell ref="A16:H16"/>
    <mergeCell ref="A17:H17"/>
    <mergeCell ref="A70:H70"/>
    <mergeCell ref="A19:H19"/>
    <mergeCell ref="A20:H20"/>
    <mergeCell ref="A23:H23"/>
    <mergeCell ref="A25:H25"/>
    <mergeCell ref="A26:A27"/>
    <mergeCell ref="B26:B27"/>
    <mergeCell ref="C26:C27"/>
    <mergeCell ref="D26:D27"/>
    <mergeCell ref="E26:F26"/>
    <mergeCell ref="G26:H26"/>
    <mergeCell ref="A42:D42"/>
    <mergeCell ref="A43:F43"/>
    <mergeCell ref="A44:E44"/>
    <mergeCell ref="A45:E45"/>
    <mergeCell ref="A46:E46"/>
    <mergeCell ref="A72:H72"/>
    <mergeCell ref="B73:C73"/>
    <mergeCell ref="D73:E73"/>
    <mergeCell ref="F73:G73"/>
    <mergeCell ref="B74:C74"/>
    <mergeCell ref="D74:E74"/>
    <mergeCell ref="F74:G74"/>
    <mergeCell ref="B75:C75"/>
    <mergeCell ref="D75:E75"/>
    <mergeCell ref="F75:G75"/>
    <mergeCell ref="A76:H76"/>
    <mergeCell ref="B78:C78"/>
    <mergeCell ref="D78:E78"/>
    <mergeCell ref="A82:C82"/>
    <mergeCell ref="D82:E82"/>
    <mergeCell ref="B79:C79"/>
    <mergeCell ref="D79:E79"/>
    <mergeCell ref="B80:C80"/>
    <mergeCell ref="D80:E80"/>
    <mergeCell ref="B81:C81"/>
    <mergeCell ref="D81:E81"/>
  </mergeCells>
  <pageMargins left="0.7" right="0.7" top="0.75" bottom="0.75" header="0.3" footer="0.3"/>
  <pageSetup paperSize="9" scale="57" fitToHeight="0"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A212C-03B8-4774-87BA-20A76378B8D3}">
  <sheetPr>
    <pageSetUpPr fitToPage="1"/>
  </sheetPr>
  <dimension ref="A1:J86"/>
  <sheetViews>
    <sheetView topLeftCell="A71" workbookViewId="0">
      <selection activeCell="B83" sqref="B83:C86"/>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83</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01.07.25'!$D$20</f>
        <v>4604.6000000000004</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01.07.25'!$AC$20+'[2]Оригинал Тариф с 01.07.25'!$AE$20)/2</f>
        <v>0.495</v>
      </c>
      <c r="E28" s="20">
        <f>'[15]Пономарева 3'!$G$9</f>
        <v>4604.6000000000004</v>
      </c>
      <c r="F28" s="20">
        <f>D28*E28*12</f>
        <v>27351.324000000001</v>
      </c>
      <c r="G28" s="20">
        <f>E28</f>
        <v>4604.6000000000004</v>
      </c>
      <c r="H28" s="20">
        <f>D28*G28*12</f>
        <v>27351.324000000001</v>
      </c>
    </row>
    <row r="29" spans="1:8" ht="25.5" x14ac:dyDescent="0.2">
      <c r="A29" s="29">
        <v>2</v>
      </c>
      <c r="B29" s="30" t="s">
        <v>67</v>
      </c>
      <c r="C29" s="18" t="s">
        <v>15</v>
      </c>
      <c r="D29" s="19">
        <f>('[2]Оригинал Тариф с 01.07.25'!$K$20+'[2]Оригинал Тариф с 01.07.25'!$M$20)/2</f>
        <v>0.215</v>
      </c>
      <c r="E29" s="20">
        <f>'[15]Пономарева 3'!$G$9</f>
        <v>4604.6000000000004</v>
      </c>
      <c r="F29" s="20">
        <f t="shared" ref="F29:F41" si="0">D29*E29*12</f>
        <v>11879.868</v>
      </c>
      <c r="G29" s="20">
        <f t="shared" ref="G29:G41" si="1">E29</f>
        <v>4604.6000000000004</v>
      </c>
      <c r="H29" s="20">
        <f t="shared" ref="H29:H41" si="2">D29*G29*12</f>
        <v>11879.868</v>
      </c>
    </row>
    <row r="30" spans="1:8" ht="25.5" x14ac:dyDescent="0.2">
      <c r="A30" s="29">
        <v>3</v>
      </c>
      <c r="B30" s="30" t="s">
        <v>12</v>
      </c>
      <c r="C30" s="18" t="s">
        <v>15</v>
      </c>
      <c r="D30" s="19">
        <f>('[2]Оригинал Тариф с 01.07.25'!$AX$20+'[2]Оригинал Тариф с 01.07.25'!$AZ$20)/2</f>
        <v>1.595</v>
      </c>
      <c r="E30" s="20">
        <f>'[15]Пономарева 3'!$G$9</f>
        <v>4604.6000000000004</v>
      </c>
      <c r="F30" s="20">
        <f t="shared" si="0"/>
        <v>88132.044000000009</v>
      </c>
      <c r="G30" s="20">
        <f t="shared" si="1"/>
        <v>4604.6000000000004</v>
      </c>
      <c r="H30" s="20">
        <f t="shared" si="2"/>
        <v>88132.044000000009</v>
      </c>
    </row>
    <row r="31" spans="1:8" ht="38.25" x14ac:dyDescent="0.2">
      <c r="A31" s="29">
        <v>4</v>
      </c>
      <c r="B31" s="30" t="s">
        <v>13</v>
      </c>
      <c r="C31" s="18" t="s">
        <v>15</v>
      </c>
      <c r="D31" s="19">
        <f>('[2]Оригинал Тариф с 01.07.25'!$N$20+'[2]Оригинал Тариф с 01.07.25'!$P$20)/2</f>
        <v>2.9950000000000001</v>
      </c>
      <c r="E31" s="20">
        <f>'[15]Пономарева 3'!$G$9</f>
        <v>4604.6000000000004</v>
      </c>
      <c r="F31" s="20">
        <f t="shared" si="0"/>
        <v>165489.32400000002</v>
      </c>
      <c r="G31" s="20">
        <f t="shared" si="1"/>
        <v>4604.6000000000004</v>
      </c>
      <c r="H31" s="20">
        <f t="shared" si="2"/>
        <v>165489.32400000002</v>
      </c>
    </row>
    <row r="32" spans="1:8" ht="25.5" x14ac:dyDescent="0.2">
      <c r="A32" s="29">
        <v>5</v>
      </c>
      <c r="B32" s="30" t="s">
        <v>23</v>
      </c>
      <c r="C32" s="18" t="s">
        <v>15</v>
      </c>
      <c r="D32" s="19">
        <f>('[2]Оригинал Тариф с 01.07.25'!$H$20+'[2]Оригинал Тариф с 01.07.25'!$J$20)/2</f>
        <v>2.09</v>
      </c>
      <c r="E32" s="20">
        <f>'[15]Пономарева 3'!$G$9</f>
        <v>4604.6000000000004</v>
      </c>
      <c r="F32" s="20">
        <f t="shared" si="0"/>
        <v>115483.36799999999</v>
      </c>
      <c r="G32" s="20">
        <f t="shared" si="1"/>
        <v>4604.6000000000004</v>
      </c>
      <c r="H32" s="20">
        <f t="shared" si="2"/>
        <v>115483.36799999999</v>
      </c>
    </row>
    <row r="33" spans="1:10" ht="76.5" x14ac:dyDescent="0.2">
      <c r="A33" s="29">
        <v>6</v>
      </c>
      <c r="B33" s="30" t="s">
        <v>17</v>
      </c>
      <c r="C33" s="18" t="s">
        <v>15</v>
      </c>
      <c r="D33" s="19">
        <f>('[2]Оригинал Тариф с 01.07.25'!$W$20+'[2]Оригинал Тариф с 01.07.25'!$Y$20)/2</f>
        <v>1.2549999999999999</v>
      </c>
      <c r="E33" s="20">
        <f>'[15]Пономарева 3'!$G$9</f>
        <v>4604.6000000000004</v>
      </c>
      <c r="F33" s="20">
        <f t="shared" si="0"/>
        <v>69345.275999999998</v>
      </c>
      <c r="G33" s="20">
        <f t="shared" si="1"/>
        <v>4604.6000000000004</v>
      </c>
      <c r="H33" s="20">
        <f t="shared" si="2"/>
        <v>69345.275999999998</v>
      </c>
    </row>
    <row r="34" spans="1:10" ht="76.5" x14ac:dyDescent="0.2">
      <c r="A34" s="29">
        <v>7</v>
      </c>
      <c r="B34" s="30" t="s">
        <v>18</v>
      </c>
      <c r="C34" s="18" t="s">
        <v>15</v>
      </c>
      <c r="D34" s="19">
        <f>('[2]Оригинал Тариф с 01.07.25'!$AI$20+'[2]Оригинал Тариф с 01.07.25'!$AK$20)/2</f>
        <v>1.925</v>
      </c>
      <c r="E34" s="20">
        <f>'[15]Пономарева 3'!$G$9</f>
        <v>4604.6000000000004</v>
      </c>
      <c r="F34" s="20">
        <f t="shared" si="0"/>
        <v>106366.26000000001</v>
      </c>
      <c r="G34" s="20">
        <f t="shared" si="1"/>
        <v>4604.6000000000004</v>
      </c>
      <c r="H34" s="20">
        <f t="shared" si="2"/>
        <v>106366.26000000001</v>
      </c>
    </row>
    <row r="35" spans="1:10" ht="76.5" x14ac:dyDescent="0.2">
      <c r="A35" s="29">
        <v>8</v>
      </c>
      <c r="B35" s="30" t="s">
        <v>19</v>
      </c>
      <c r="C35" s="18" t="s">
        <v>15</v>
      </c>
      <c r="D35" s="19">
        <f>('[2]Оригинал Тариф с 01.07.25'!$AO$20+'[2]Оригинал Тариф с 01.07.25'!$AQ$20)/2</f>
        <v>0.42</v>
      </c>
      <c r="E35" s="20">
        <f>'[15]Пономарева 3'!$G$9</f>
        <v>4604.6000000000004</v>
      </c>
      <c r="F35" s="20">
        <f t="shared" si="0"/>
        <v>23207.184000000001</v>
      </c>
      <c r="G35" s="20">
        <f t="shared" si="1"/>
        <v>4604.6000000000004</v>
      </c>
      <c r="H35" s="20">
        <f t="shared" si="2"/>
        <v>23207.184000000001</v>
      </c>
    </row>
    <row r="36" spans="1:10" ht="76.5" x14ac:dyDescent="0.2">
      <c r="A36" s="29">
        <v>9</v>
      </c>
      <c r="B36" s="30" t="s">
        <v>20</v>
      </c>
      <c r="C36" s="18" t="s">
        <v>15</v>
      </c>
      <c r="D36" s="19">
        <f>('[2]Оригинал Тариф с 01.07.25'!$AR$20+'[2]Оригинал Тариф с 01.07.25'!$AT$20)/2</f>
        <v>0.16500000000000001</v>
      </c>
      <c r="E36" s="20">
        <f>'[15]Пономарева 3'!$G$9</f>
        <v>4604.6000000000004</v>
      </c>
      <c r="F36" s="20">
        <f t="shared" si="0"/>
        <v>9117.108000000002</v>
      </c>
      <c r="G36" s="20">
        <f t="shared" si="1"/>
        <v>4604.6000000000004</v>
      </c>
      <c r="H36" s="20">
        <f t="shared" si="2"/>
        <v>9117.108000000002</v>
      </c>
    </row>
    <row r="37" spans="1:10" ht="76.5" x14ac:dyDescent="0.2">
      <c r="A37" s="29">
        <v>10</v>
      </c>
      <c r="B37" s="30" t="s">
        <v>68</v>
      </c>
      <c r="C37" s="18" t="s">
        <v>15</v>
      </c>
      <c r="D37" s="19">
        <f>('[2]Оригинал Тариф с 01.07.25'!$AL$20+'[2]Оригинал Тариф с 01.07.25'!$AN$20)/2</f>
        <v>0.56499999999999995</v>
      </c>
      <c r="E37" s="20">
        <f>'[15]Пономарева 3'!$G$9</f>
        <v>4604.6000000000004</v>
      </c>
      <c r="F37" s="20">
        <f t="shared" si="0"/>
        <v>31219.188000000002</v>
      </c>
      <c r="G37" s="20">
        <f t="shared" si="1"/>
        <v>4604.6000000000004</v>
      </c>
      <c r="H37" s="20">
        <f t="shared" si="2"/>
        <v>31219.188000000002</v>
      </c>
    </row>
    <row r="38" spans="1:10" ht="25.5" x14ac:dyDescent="0.2">
      <c r="A38" s="29">
        <v>11</v>
      </c>
      <c r="B38" s="30" t="s">
        <v>14</v>
      </c>
      <c r="C38" s="18" t="s">
        <v>15</v>
      </c>
      <c r="D38" s="19">
        <f>('[2]Оригинал Тариф с 01.07.25'!$AF$20+'[2]Оригинал Тариф с 01.07.25'!$AH$20)/2</f>
        <v>0.42</v>
      </c>
      <c r="E38" s="20">
        <f>'[15]Пономарева 3'!$G$9</f>
        <v>4604.6000000000004</v>
      </c>
      <c r="F38" s="20">
        <f t="shared" si="0"/>
        <v>23207.184000000001</v>
      </c>
      <c r="G38" s="20">
        <f t="shared" si="1"/>
        <v>4604.6000000000004</v>
      </c>
      <c r="H38" s="20">
        <f t="shared" si="2"/>
        <v>23207.184000000001</v>
      </c>
    </row>
    <row r="39" spans="1:10" x14ac:dyDescent="0.2">
      <c r="A39" s="29">
        <v>12</v>
      </c>
      <c r="B39" s="30" t="s">
        <v>69</v>
      </c>
      <c r="C39" s="18" t="s">
        <v>15</v>
      </c>
      <c r="D39" s="19">
        <f>('[2]Оригинал Тариф с 01.07.25'!$T$20+'[2]Оригинал Тариф с 01.07.25'!$V$20)/2</f>
        <v>0.92500000000000004</v>
      </c>
      <c r="E39" s="20">
        <f>'[15]Пономарева 3'!$G$9</f>
        <v>4604.6000000000004</v>
      </c>
      <c r="F39" s="20">
        <f t="shared" si="0"/>
        <v>51111.06</v>
      </c>
      <c r="G39" s="20">
        <f t="shared" si="1"/>
        <v>4604.6000000000004</v>
      </c>
      <c r="H39" s="20">
        <f t="shared" si="2"/>
        <v>51111.06</v>
      </c>
    </row>
    <row r="40" spans="1:10" ht="38.25" x14ac:dyDescent="0.2">
      <c r="A40" s="29">
        <v>13</v>
      </c>
      <c r="B40" s="30" t="s">
        <v>21</v>
      </c>
      <c r="C40" s="18" t="s">
        <v>15</v>
      </c>
      <c r="D40" s="19">
        <f>('[2]Оригинал Тариф с 01.07.25'!$Q$20+'[2]Оригинал Тариф с 01.07.25'!$S$20)/2</f>
        <v>2.89</v>
      </c>
      <c r="E40" s="20">
        <f>'[15]Пономарева 3'!$G$9</f>
        <v>4604.6000000000004</v>
      </c>
      <c r="F40" s="20">
        <f t="shared" si="0"/>
        <v>159687.52800000002</v>
      </c>
      <c r="G40" s="20">
        <f t="shared" si="1"/>
        <v>4604.6000000000004</v>
      </c>
      <c r="H40" s="20">
        <f t="shared" si="2"/>
        <v>159687.52800000002</v>
      </c>
    </row>
    <row r="41" spans="1:10" x14ac:dyDescent="0.2">
      <c r="A41" s="29">
        <v>14</v>
      </c>
      <c r="B41" s="30" t="s">
        <v>70</v>
      </c>
      <c r="C41" s="18" t="s">
        <v>15</v>
      </c>
      <c r="D41" s="19">
        <f>('[2]Оригинал Тариф с 01.07.25'!$Z$20+'[2]Оригинал Тариф с 01.07.25'!$AB$20)/2</f>
        <v>5.66</v>
      </c>
      <c r="E41" s="20">
        <f>'[15]Пономарева 3'!$G$9</f>
        <v>4604.6000000000004</v>
      </c>
      <c r="F41" s="20">
        <f t="shared" si="0"/>
        <v>312744.43200000003</v>
      </c>
      <c r="G41" s="20">
        <f t="shared" si="1"/>
        <v>4604.6000000000004</v>
      </c>
      <c r="H41" s="20">
        <f t="shared" si="2"/>
        <v>312744.43200000003</v>
      </c>
    </row>
    <row r="42" spans="1:10" ht="19.5" customHeight="1" x14ac:dyDescent="0.2">
      <c r="A42" s="212" t="s">
        <v>6</v>
      </c>
      <c r="B42" s="213"/>
      <c r="C42" s="213"/>
      <c r="D42" s="214"/>
      <c r="E42" s="21"/>
      <c r="F42" s="21">
        <f>SUM(F28:F41)</f>
        <v>1194341.148</v>
      </c>
      <c r="G42" s="21"/>
      <c r="H42" s="21">
        <f>SUM(H28:H41)</f>
        <v>1194341.148</v>
      </c>
    </row>
    <row r="43" spans="1:10" ht="39" customHeight="1" x14ac:dyDescent="0.2">
      <c r="A43" s="155" t="s">
        <v>134</v>
      </c>
      <c r="B43" s="169"/>
      <c r="C43" s="169"/>
      <c r="D43" s="169"/>
      <c r="E43" s="169"/>
      <c r="F43" s="169"/>
      <c r="G43"/>
      <c r="H43"/>
    </row>
    <row r="44" spans="1:10" ht="26.25" customHeight="1" x14ac:dyDescent="0.2">
      <c r="A44" s="232" t="s">
        <v>135</v>
      </c>
      <c r="B44" s="232"/>
      <c r="C44" s="232"/>
      <c r="D44" s="232"/>
      <c r="E44" s="232"/>
      <c r="F44" s="54">
        <v>413095.87749999989</v>
      </c>
      <c r="G44"/>
      <c r="H44"/>
    </row>
    <row r="45" spans="1:10" ht="50.25" customHeight="1" x14ac:dyDescent="0.2">
      <c r="A45" s="232" t="s">
        <v>125</v>
      </c>
      <c r="B45" s="232"/>
      <c r="C45" s="232"/>
      <c r="D45" s="232"/>
      <c r="E45" s="232"/>
      <c r="F45" s="54">
        <v>396456.06000000006</v>
      </c>
      <c r="G45"/>
      <c r="H45" s="43"/>
      <c r="I45" s="43"/>
      <c r="J45" s="43"/>
    </row>
    <row r="46" spans="1:10" ht="30.75" customHeight="1" x14ac:dyDescent="0.2">
      <c r="A46" s="233" t="s">
        <v>142</v>
      </c>
      <c r="B46" s="234"/>
      <c r="C46" s="234"/>
      <c r="D46" s="234"/>
      <c r="E46" s="235"/>
      <c r="F46" s="54">
        <v>2910.6</v>
      </c>
      <c r="G46"/>
      <c r="H46" s="43"/>
      <c r="I46" s="43"/>
      <c r="J46" s="43"/>
    </row>
    <row r="47" spans="1:10" ht="30.75" customHeight="1" x14ac:dyDescent="0.2">
      <c r="A47" s="233" t="s">
        <v>126</v>
      </c>
      <c r="B47" s="234"/>
      <c r="C47" s="234"/>
      <c r="D47" s="234"/>
      <c r="E47" s="235"/>
      <c r="F47" s="54">
        <f>SUM(F44:F46)</f>
        <v>812462.53749999998</v>
      </c>
      <c r="G47"/>
      <c r="H47" s="43"/>
      <c r="I47" s="43"/>
      <c r="J47" s="43"/>
    </row>
    <row r="48" spans="1:10" ht="24.75" customHeight="1" x14ac:dyDescent="0.2">
      <c r="A48" s="232" t="s">
        <v>127</v>
      </c>
      <c r="B48" s="232"/>
      <c r="C48" s="232"/>
      <c r="D48" s="232"/>
      <c r="E48" s="232"/>
      <c r="F48" s="54">
        <v>841565.32999999984</v>
      </c>
      <c r="G48"/>
      <c r="H48"/>
    </row>
    <row r="49" spans="1:8" ht="27" customHeight="1" x14ac:dyDescent="0.2">
      <c r="A49" s="232" t="s">
        <v>128</v>
      </c>
      <c r="B49" s="232"/>
      <c r="C49" s="232"/>
      <c r="D49" s="232"/>
      <c r="E49" s="232"/>
      <c r="F49" s="62">
        <f>F47-F48</f>
        <v>-29102.792499999865</v>
      </c>
      <c r="G49"/>
      <c r="H49"/>
    </row>
    <row r="50" spans="1:8" ht="16.5" customHeight="1" x14ac:dyDescent="0.2">
      <c r="A50" s="40"/>
      <c r="B50" s="41"/>
      <c r="C50" s="41"/>
      <c r="D50" s="41"/>
      <c r="E50" s="41"/>
      <c r="F50" s="41"/>
      <c r="G50"/>
      <c r="H50"/>
    </row>
    <row r="51" spans="1:8" ht="145.35" customHeight="1" x14ac:dyDescent="0.2">
      <c r="A51" s="44" t="s">
        <v>1</v>
      </c>
      <c r="B51" s="45" t="s">
        <v>8</v>
      </c>
      <c r="C51" s="46" t="s">
        <v>41</v>
      </c>
      <c r="D51" s="1" t="s">
        <v>9</v>
      </c>
      <c r="E51" s="2" t="s">
        <v>42</v>
      </c>
      <c r="F51" s="2" t="s">
        <v>43</v>
      </c>
      <c r="G51"/>
      <c r="H51"/>
    </row>
    <row r="52" spans="1:8" ht="24.95" customHeight="1" x14ac:dyDescent="0.2">
      <c r="A52" s="60">
        <v>1</v>
      </c>
      <c r="B52" s="68" t="s">
        <v>350</v>
      </c>
      <c r="C52" s="207" t="s">
        <v>130</v>
      </c>
      <c r="D52" s="57">
        <v>1111.48</v>
      </c>
      <c r="E52" s="57" t="s">
        <v>227</v>
      </c>
      <c r="F52" s="207" t="s">
        <v>131</v>
      </c>
      <c r="G52"/>
      <c r="H52"/>
    </row>
    <row r="53" spans="1:8" ht="24.95" customHeight="1" x14ac:dyDescent="0.2">
      <c r="A53" s="60">
        <v>2</v>
      </c>
      <c r="B53" s="68" t="s">
        <v>351</v>
      </c>
      <c r="C53" s="208"/>
      <c r="D53" s="57">
        <v>1614.49</v>
      </c>
      <c r="E53" s="57" t="s">
        <v>145</v>
      </c>
      <c r="F53" s="208"/>
      <c r="G53"/>
      <c r="H53"/>
    </row>
    <row r="54" spans="1:8" ht="24.95" customHeight="1" x14ac:dyDescent="0.2">
      <c r="A54" s="60">
        <v>3</v>
      </c>
      <c r="B54" s="68" t="s">
        <v>352</v>
      </c>
      <c r="C54" s="208"/>
      <c r="D54" s="57">
        <v>2589.9899999999998</v>
      </c>
      <c r="E54" s="57" t="s">
        <v>133</v>
      </c>
      <c r="F54" s="208"/>
      <c r="G54"/>
      <c r="H54"/>
    </row>
    <row r="55" spans="1:8" ht="24.95" customHeight="1" x14ac:dyDescent="0.2">
      <c r="A55" s="60">
        <v>4</v>
      </c>
      <c r="B55" s="68" t="s">
        <v>353</v>
      </c>
      <c r="C55" s="208"/>
      <c r="D55" s="57">
        <v>4978.32</v>
      </c>
      <c r="E55" s="57" t="s">
        <v>133</v>
      </c>
      <c r="F55" s="208"/>
      <c r="G55"/>
      <c r="H55"/>
    </row>
    <row r="56" spans="1:8" ht="24.95" customHeight="1" x14ac:dyDescent="0.2">
      <c r="A56" s="60">
        <v>5</v>
      </c>
      <c r="B56" s="68" t="s">
        <v>354</v>
      </c>
      <c r="C56" s="208"/>
      <c r="D56" s="57">
        <v>2775.16</v>
      </c>
      <c r="E56" s="57"/>
      <c r="F56" s="208"/>
      <c r="G56"/>
      <c r="H56"/>
    </row>
    <row r="57" spans="1:8" ht="36" customHeight="1" x14ac:dyDescent="0.2">
      <c r="A57" s="60">
        <v>6</v>
      </c>
      <c r="B57" s="68" t="s">
        <v>355</v>
      </c>
      <c r="C57" s="208"/>
      <c r="D57" s="57">
        <v>3283.22</v>
      </c>
      <c r="E57" s="57"/>
      <c r="F57" s="208"/>
      <c r="G57"/>
      <c r="H57"/>
    </row>
    <row r="58" spans="1:8" ht="40.5" customHeight="1" x14ac:dyDescent="0.2">
      <c r="A58" s="60">
        <v>7</v>
      </c>
      <c r="B58" s="68" t="s">
        <v>356</v>
      </c>
      <c r="C58" s="208"/>
      <c r="D58" s="57">
        <v>230218.8</v>
      </c>
      <c r="E58" s="57" t="s">
        <v>357</v>
      </c>
      <c r="F58" s="208"/>
      <c r="G58"/>
      <c r="H58"/>
    </row>
    <row r="59" spans="1:8" ht="24.95" customHeight="1" x14ac:dyDescent="0.2">
      <c r="A59" s="60">
        <v>8</v>
      </c>
      <c r="B59" s="68" t="s">
        <v>358</v>
      </c>
      <c r="C59" s="208"/>
      <c r="D59" s="57">
        <v>271830.34999999998</v>
      </c>
      <c r="E59" s="57" t="s">
        <v>359</v>
      </c>
      <c r="F59" s="208"/>
      <c r="G59"/>
      <c r="H59"/>
    </row>
    <row r="60" spans="1:8" ht="24.95" customHeight="1" x14ac:dyDescent="0.2">
      <c r="A60" s="60">
        <v>9</v>
      </c>
      <c r="B60" s="68" t="s">
        <v>360</v>
      </c>
      <c r="C60" s="208"/>
      <c r="D60" s="57">
        <v>284468.62</v>
      </c>
      <c r="E60" s="57" t="s">
        <v>361</v>
      </c>
      <c r="F60" s="208"/>
      <c r="G60"/>
      <c r="H60"/>
    </row>
    <row r="61" spans="1:8" ht="50.25" customHeight="1" x14ac:dyDescent="0.2">
      <c r="A61" s="60">
        <v>10</v>
      </c>
      <c r="B61" s="68" t="s">
        <v>362</v>
      </c>
      <c r="C61" s="208"/>
      <c r="D61" s="57">
        <v>20127.990000000002</v>
      </c>
      <c r="E61" s="57" t="s">
        <v>296</v>
      </c>
      <c r="F61" s="208"/>
      <c r="G61"/>
      <c r="H61"/>
    </row>
    <row r="62" spans="1:8" ht="42.75" customHeight="1" x14ac:dyDescent="0.2">
      <c r="A62" s="60">
        <v>11</v>
      </c>
      <c r="B62" s="68" t="s">
        <v>363</v>
      </c>
      <c r="C62" s="208"/>
      <c r="D62" s="57">
        <v>9605.16</v>
      </c>
      <c r="E62" s="57" t="s">
        <v>364</v>
      </c>
      <c r="F62" s="208"/>
      <c r="G62"/>
      <c r="H62"/>
    </row>
    <row r="63" spans="1:8" ht="24.95" customHeight="1" x14ac:dyDescent="0.2">
      <c r="A63" s="60">
        <v>12</v>
      </c>
      <c r="B63" s="68" t="s">
        <v>365</v>
      </c>
      <c r="C63" s="208"/>
      <c r="D63" s="57">
        <v>3627.12</v>
      </c>
      <c r="E63" s="57" t="s">
        <v>366</v>
      </c>
      <c r="F63" s="208"/>
      <c r="G63"/>
      <c r="H63"/>
    </row>
    <row r="64" spans="1:8" ht="55.5" customHeight="1" x14ac:dyDescent="0.2">
      <c r="A64" s="60">
        <v>13</v>
      </c>
      <c r="B64" s="68" t="s">
        <v>367</v>
      </c>
      <c r="C64" s="208"/>
      <c r="D64" s="57">
        <v>4134.63</v>
      </c>
      <c r="E64" s="57" t="s">
        <v>368</v>
      </c>
      <c r="F64" s="208"/>
      <c r="G64"/>
      <c r="H64"/>
    </row>
    <row r="65" spans="1:8" ht="24.95" customHeight="1" x14ac:dyDescent="0.2">
      <c r="A65" s="60">
        <v>14</v>
      </c>
      <c r="B65" s="68" t="s">
        <v>129</v>
      </c>
      <c r="C65" s="209"/>
      <c r="D65" s="57">
        <v>1200</v>
      </c>
      <c r="E65" s="57"/>
      <c r="F65" s="209"/>
      <c r="G65"/>
      <c r="H65"/>
    </row>
    <row r="66" spans="1:8" ht="24.95" customHeight="1" x14ac:dyDescent="0.2">
      <c r="A66" s="146" t="s">
        <v>6</v>
      </c>
      <c r="B66" s="148"/>
      <c r="C66" s="52"/>
      <c r="D66" s="53">
        <f>SUM(D52:D65)</f>
        <v>841565.33</v>
      </c>
      <c r="E66" s="12"/>
      <c r="F66" s="12"/>
      <c r="G66"/>
      <c r="H66"/>
    </row>
    <row r="67" spans="1:8" ht="19.5" customHeight="1" x14ac:dyDescent="0.2">
      <c r="A67" s="196" t="s">
        <v>59</v>
      </c>
      <c r="B67" s="196"/>
      <c r="C67" s="196"/>
      <c r="D67" s="196"/>
      <c r="E67" s="196"/>
      <c r="F67" s="196"/>
      <c r="G67" s="196"/>
      <c r="H67" s="196"/>
    </row>
    <row r="68" spans="1:8" ht="18.75" x14ac:dyDescent="0.2">
      <c r="A68" s="10"/>
      <c r="B68" s="10"/>
      <c r="C68" s="10"/>
      <c r="D68" s="10"/>
      <c r="E68" s="10"/>
      <c r="F68" s="10"/>
      <c r="G68" s="35">
        <f>'[1]Оригинал Тариф с 01.07.25'!$BK$20</f>
        <v>279867.58799999999</v>
      </c>
      <c r="H68" s="10"/>
    </row>
    <row r="69" spans="1:8" ht="41.25" customHeight="1" x14ac:dyDescent="0.2">
      <c r="A69" s="155" t="s">
        <v>28</v>
      </c>
      <c r="B69" s="155"/>
      <c r="C69" s="155"/>
      <c r="D69" s="155"/>
      <c r="E69" s="155"/>
      <c r="F69" s="155"/>
      <c r="G69" s="155"/>
      <c r="H69" s="155"/>
    </row>
    <row r="70" spans="1:8" ht="138" customHeight="1" x14ac:dyDescent="0.2">
      <c r="A70" s="6" t="s">
        <v>29</v>
      </c>
      <c r="B70" s="156" t="s">
        <v>30</v>
      </c>
      <c r="C70" s="156"/>
      <c r="D70" s="156" t="s">
        <v>31</v>
      </c>
      <c r="E70" s="156"/>
      <c r="F70" s="156" t="s">
        <v>32</v>
      </c>
      <c r="G70" s="156"/>
    </row>
    <row r="71" spans="1:8" ht="15.75" x14ac:dyDescent="0.2">
      <c r="A71" s="4">
        <v>1</v>
      </c>
      <c r="B71" s="197">
        <v>2</v>
      </c>
      <c r="C71" s="197"/>
      <c r="D71" s="197">
        <v>3</v>
      </c>
      <c r="E71" s="197"/>
      <c r="F71" s="197">
        <v>4</v>
      </c>
      <c r="G71" s="197"/>
    </row>
    <row r="72" spans="1:8" ht="12.75" customHeight="1" x14ac:dyDescent="0.2">
      <c r="A72" s="6"/>
      <c r="B72" s="157"/>
      <c r="C72" s="159"/>
      <c r="D72" s="162">
        <v>1</v>
      </c>
      <c r="E72" s="163"/>
      <c r="F72" s="153">
        <v>11589</v>
      </c>
      <c r="G72" s="154"/>
    </row>
    <row r="73" spans="1:8" ht="107.25" customHeight="1" x14ac:dyDescent="0.2">
      <c r="A73" s="155" t="s">
        <v>33</v>
      </c>
      <c r="B73" s="155"/>
      <c r="C73" s="155"/>
      <c r="D73" s="155"/>
      <c r="E73" s="155"/>
      <c r="F73" s="155"/>
      <c r="G73" s="155"/>
      <c r="H73" s="155"/>
    </row>
    <row r="74" spans="1:8" ht="15.75" x14ac:dyDescent="0.2">
      <c r="A74" s="5"/>
    </row>
    <row r="75" spans="1:8" ht="63" x14ac:dyDescent="0.2">
      <c r="A75" s="6" t="s">
        <v>29</v>
      </c>
      <c r="B75" s="156" t="s">
        <v>34</v>
      </c>
      <c r="C75" s="156"/>
      <c r="D75" s="156" t="s">
        <v>35</v>
      </c>
      <c r="E75" s="156"/>
      <c r="F75" s="6" t="s">
        <v>36</v>
      </c>
      <c r="G75" s="6" t="s">
        <v>37</v>
      </c>
      <c r="H75" s="4" t="s">
        <v>38</v>
      </c>
    </row>
    <row r="76" spans="1:8" ht="15.75" x14ac:dyDescent="0.2">
      <c r="A76" s="6">
        <v>1</v>
      </c>
      <c r="B76" s="156">
        <v>2</v>
      </c>
      <c r="C76" s="156"/>
      <c r="D76" s="156">
        <v>3</v>
      </c>
      <c r="E76" s="156"/>
      <c r="F76" s="6">
        <v>4</v>
      </c>
      <c r="G76" s="6">
        <v>5</v>
      </c>
      <c r="H76" s="4">
        <v>6</v>
      </c>
    </row>
    <row r="77" spans="1:8" ht="47.25" customHeight="1" x14ac:dyDescent="0.2">
      <c r="A77" s="6">
        <v>1</v>
      </c>
      <c r="B77" s="156" t="s">
        <v>39</v>
      </c>
      <c r="C77" s="156"/>
      <c r="D77" s="164">
        <v>793051.22</v>
      </c>
      <c r="E77" s="164"/>
      <c r="F77" s="4">
        <v>2293634.15</v>
      </c>
      <c r="G77" s="4">
        <v>2293255.39</v>
      </c>
      <c r="H77" s="4">
        <f>F77-G77+D77</f>
        <v>793429.97999999975</v>
      </c>
    </row>
    <row r="78" spans="1:8" ht="44.25" customHeight="1" x14ac:dyDescent="0.2">
      <c r="A78" s="6">
        <v>2</v>
      </c>
      <c r="B78" s="156" t="s">
        <v>40</v>
      </c>
      <c r="C78" s="156"/>
      <c r="D78" s="160">
        <v>0</v>
      </c>
      <c r="E78" s="161"/>
      <c r="F78" s="4">
        <v>0</v>
      </c>
      <c r="G78" s="4">
        <v>0</v>
      </c>
      <c r="H78" s="4">
        <f>F78-G78+D78</f>
        <v>0</v>
      </c>
    </row>
    <row r="79" spans="1:8" ht="15.75" customHeight="1" x14ac:dyDescent="0.2">
      <c r="A79" s="157" t="s">
        <v>22</v>
      </c>
      <c r="B79" s="158"/>
      <c r="C79" s="159"/>
      <c r="D79" s="165"/>
      <c r="E79" s="165"/>
      <c r="F79" s="6"/>
      <c r="G79" s="6"/>
      <c r="H79" s="4"/>
    </row>
    <row r="83" spans="2:3" x14ac:dyDescent="0.2">
      <c r="B83" s="140"/>
      <c r="C83" s="139"/>
    </row>
    <row r="84" spans="2:3" x14ac:dyDescent="0.2">
      <c r="B84" s="140"/>
      <c r="C84" s="139"/>
    </row>
    <row r="85" spans="2:3" x14ac:dyDescent="0.2">
      <c r="C85" s="135"/>
    </row>
    <row r="86" spans="2:3" x14ac:dyDescent="0.2">
      <c r="C86" s="135"/>
    </row>
  </sheetData>
  <mergeCells count="61">
    <mergeCell ref="A47:E47"/>
    <mergeCell ref="C52:C65"/>
    <mergeCell ref="F52:F65"/>
    <mergeCell ref="A66:B66"/>
    <mergeCell ref="A48:E48"/>
    <mergeCell ref="A49:E49"/>
    <mergeCell ref="A6:H6"/>
    <mergeCell ref="G1:H1"/>
    <mergeCell ref="G2:H2"/>
    <mergeCell ref="G3:H3"/>
    <mergeCell ref="G4:H4"/>
    <mergeCell ref="G5:H5"/>
    <mergeCell ref="A18:H18"/>
    <mergeCell ref="A7:H7"/>
    <mergeCell ref="A8:H8"/>
    <mergeCell ref="A9:H9"/>
    <mergeCell ref="A10:H10"/>
    <mergeCell ref="A11:H11"/>
    <mergeCell ref="A12:H12"/>
    <mergeCell ref="A13:H13"/>
    <mergeCell ref="A14:H14"/>
    <mergeCell ref="A15:H15"/>
    <mergeCell ref="A16:H16"/>
    <mergeCell ref="A17:H17"/>
    <mergeCell ref="A67:H67"/>
    <mergeCell ref="A19:H19"/>
    <mergeCell ref="A20:H20"/>
    <mergeCell ref="A23:H23"/>
    <mergeCell ref="A25:H25"/>
    <mergeCell ref="A26:A27"/>
    <mergeCell ref="B26:B27"/>
    <mergeCell ref="C26:C27"/>
    <mergeCell ref="D26:D27"/>
    <mergeCell ref="E26:F26"/>
    <mergeCell ref="G26:H26"/>
    <mergeCell ref="A42:D42"/>
    <mergeCell ref="A43:F43"/>
    <mergeCell ref="A44:E44"/>
    <mergeCell ref="A45:E45"/>
    <mergeCell ref="A46:E46"/>
    <mergeCell ref="A69:H69"/>
    <mergeCell ref="B70:C70"/>
    <mergeCell ref="D70:E70"/>
    <mergeCell ref="F70:G70"/>
    <mergeCell ref="B71:C71"/>
    <mergeCell ref="D71:E71"/>
    <mergeCell ref="F71:G71"/>
    <mergeCell ref="B72:C72"/>
    <mergeCell ref="D72:E72"/>
    <mergeCell ref="F72:G72"/>
    <mergeCell ref="A73:H73"/>
    <mergeCell ref="B75:C75"/>
    <mergeCell ref="D75:E75"/>
    <mergeCell ref="A79:C79"/>
    <mergeCell ref="D79:E79"/>
    <mergeCell ref="B76:C76"/>
    <mergeCell ref="D76:E76"/>
    <mergeCell ref="B77:C77"/>
    <mergeCell ref="D77:E77"/>
    <mergeCell ref="B78:C78"/>
    <mergeCell ref="D78:E78"/>
  </mergeCells>
  <pageMargins left="0.7" right="0.7" top="0.75" bottom="0.75" header="0.3" footer="0.3"/>
  <pageSetup paperSize="9" scale="57" fitToHeight="0"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A2EB3-6806-4ED8-9FD6-253FE2A97CEA}">
  <sheetPr>
    <pageSetUpPr fitToPage="1"/>
  </sheetPr>
  <dimension ref="A1:J98"/>
  <sheetViews>
    <sheetView topLeftCell="A83" workbookViewId="0">
      <selection activeCell="B95" sqref="B95:C98"/>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84</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01.07.25'!$D$21</f>
        <v>10343.4</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01.07.25'!$AC$21+'[2]Оригинал Тариф с 01.07.25'!$AE$21)/2</f>
        <v>0.495</v>
      </c>
      <c r="E28" s="20">
        <f>'[16]Пономарева 4'!$G$9</f>
        <v>10343.4</v>
      </c>
      <c r="F28" s="20">
        <f>D28*E28*12</f>
        <v>61439.796000000002</v>
      </c>
      <c r="G28" s="20">
        <f>E28</f>
        <v>10343.4</v>
      </c>
      <c r="H28" s="20">
        <f>D28*G28*12</f>
        <v>61439.796000000002</v>
      </c>
    </row>
    <row r="29" spans="1:8" ht="25.5" x14ac:dyDescent="0.2">
      <c r="A29" s="29">
        <v>2</v>
      </c>
      <c r="B29" s="30" t="s">
        <v>67</v>
      </c>
      <c r="C29" s="18" t="s">
        <v>15</v>
      </c>
      <c r="D29" s="19">
        <f>('[2]Оригинал Тариф с 01.07.25'!$K$21+'[2]Оригинал Тариф с 01.07.25'!$M$21)/2</f>
        <v>0.215</v>
      </c>
      <c r="E29" s="20">
        <f>'[16]Пономарева 4'!$G$9</f>
        <v>10343.4</v>
      </c>
      <c r="F29" s="20">
        <f t="shared" ref="F29:F41" si="0">D29*E29*12</f>
        <v>26685.971999999994</v>
      </c>
      <c r="G29" s="20">
        <f t="shared" ref="G29:G41" si="1">E29</f>
        <v>10343.4</v>
      </c>
      <c r="H29" s="20">
        <f t="shared" ref="H29:H41" si="2">D29*G29*12</f>
        <v>26685.971999999994</v>
      </c>
    </row>
    <row r="30" spans="1:8" ht="25.5" x14ac:dyDescent="0.2">
      <c r="A30" s="29">
        <v>3</v>
      </c>
      <c r="B30" s="30" t="s">
        <v>12</v>
      </c>
      <c r="C30" s="18" t="s">
        <v>15</v>
      </c>
      <c r="D30" s="19">
        <f>('[2]Оригинал Тариф с 01.07.25'!$AX$21+'[2]Оригинал Тариф с 01.07.25'!$AZ$21)/2</f>
        <v>1.595</v>
      </c>
      <c r="E30" s="20">
        <f>'[16]Пономарева 4'!$G$9</f>
        <v>10343.4</v>
      </c>
      <c r="F30" s="20">
        <f t="shared" si="0"/>
        <v>197972.67599999998</v>
      </c>
      <c r="G30" s="20">
        <f t="shared" si="1"/>
        <v>10343.4</v>
      </c>
      <c r="H30" s="20">
        <f t="shared" si="2"/>
        <v>197972.67599999998</v>
      </c>
    </row>
    <row r="31" spans="1:8" ht="38.25" x14ac:dyDescent="0.2">
      <c r="A31" s="29">
        <v>4</v>
      </c>
      <c r="B31" s="30" t="s">
        <v>13</v>
      </c>
      <c r="C31" s="18" t="s">
        <v>15</v>
      </c>
      <c r="D31" s="19">
        <f>('[2]Оригинал Тариф с 01.07.25'!$N$21+'[2]Оригинал Тариф с 01.07.25'!$P$21)/2</f>
        <v>2.9950000000000001</v>
      </c>
      <c r="E31" s="20">
        <f>'[16]Пономарева 4'!$G$9</f>
        <v>10343.4</v>
      </c>
      <c r="F31" s="20">
        <f t="shared" si="0"/>
        <v>371741.79599999997</v>
      </c>
      <c r="G31" s="20">
        <f t="shared" si="1"/>
        <v>10343.4</v>
      </c>
      <c r="H31" s="20">
        <f t="shared" si="2"/>
        <v>371741.79599999997</v>
      </c>
    </row>
    <row r="32" spans="1:8" ht="25.5" x14ac:dyDescent="0.2">
      <c r="A32" s="29">
        <v>5</v>
      </c>
      <c r="B32" s="30" t="s">
        <v>23</v>
      </c>
      <c r="C32" s="18" t="s">
        <v>15</v>
      </c>
      <c r="D32" s="19">
        <f>('[2]Оригинал Тариф с 01.07.25'!$H$21+'[2]Оригинал Тариф с 01.07.25'!$J$21)/2</f>
        <v>2.48</v>
      </c>
      <c r="E32" s="20">
        <f>'[16]Пономарева 4'!$G$9</f>
        <v>10343.4</v>
      </c>
      <c r="F32" s="20">
        <f t="shared" si="0"/>
        <v>307819.58399999997</v>
      </c>
      <c r="G32" s="20">
        <f t="shared" si="1"/>
        <v>10343.4</v>
      </c>
      <c r="H32" s="20">
        <f t="shared" si="2"/>
        <v>307819.58399999997</v>
      </c>
    </row>
    <row r="33" spans="1:10" ht="76.5" x14ac:dyDescent="0.2">
      <c r="A33" s="29">
        <v>6</v>
      </c>
      <c r="B33" s="30" t="s">
        <v>17</v>
      </c>
      <c r="C33" s="18" t="s">
        <v>15</v>
      </c>
      <c r="D33" s="19">
        <f>('[2]Оригинал Тариф с 01.07.25'!$W$21+'[2]Оригинал Тариф с 01.07.25'!$Y$21)/2</f>
        <v>1.895</v>
      </c>
      <c r="E33" s="20">
        <f>'[16]Пономарева 4'!$G$9</f>
        <v>10343.4</v>
      </c>
      <c r="F33" s="20">
        <f t="shared" si="0"/>
        <v>235208.91599999997</v>
      </c>
      <c r="G33" s="20">
        <f t="shared" si="1"/>
        <v>10343.4</v>
      </c>
      <c r="H33" s="20">
        <f t="shared" si="2"/>
        <v>235208.91599999997</v>
      </c>
    </row>
    <row r="34" spans="1:10" ht="76.5" x14ac:dyDescent="0.2">
      <c r="A34" s="29">
        <v>7</v>
      </c>
      <c r="B34" s="30" t="s">
        <v>18</v>
      </c>
      <c r="C34" s="18" t="s">
        <v>15</v>
      </c>
      <c r="D34" s="19">
        <f>('[2]Оригинал Тариф с 01.07.25'!$AI$21+'[2]Оригинал Тариф с 01.07.25'!$AK$21)/2</f>
        <v>1.72</v>
      </c>
      <c r="E34" s="20">
        <f>'[16]Пономарева 4'!$G$9</f>
        <v>10343.4</v>
      </c>
      <c r="F34" s="20">
        <f t="shared" si="0"/>
        <v>213487.77599999995</v>
      </c>
      <c r="G34" s="20">
        <f t="shared" si="1"/>
        <v>10343.4</v>
      </c>
      <c r="H34" s="20">
        <f t="shared" si="2"/>
        <v>213487.77599999995</v>
      </c>
    </row>
    <row r="35" spans="1:10" ht="76.5" x14ac:dyDescent="0.2">
      <c r="A35" s="29">
        <v>8</v>
      </c>
      <c r="B35" s="30" t="s">
        <v>19</v>
      </c>
      <c r="C35" s="18" t="s">
        <v>15</v>
      </c>
      <c r="D35" s="19">
        <f>('[2]Оригинал Тариф с 01.07.25'!$AO$21+'[2]Оригинал Тариф с 01.07.25'!$AQ$21)/2</f>
        <v>0.42</v>
      </c>
      <c r="E35" s="20">
        <f>'[16]Пономарева 4'!$G$9</f>
        <v>10343.4</v>
      </c>
      <c r="F35" s="20">
        <f t="shared" si="0"/>
        <v>52130.736000000004</v>
      </c>
      <c r="G35" s="20">
        <f t="shared" si="1"/>
        <v>10343.4</v>
      </c>
      <c r="H35" s="20">
        <f t="shared" si="2"/>
        <v>52130.736000000004</v>
      </c>
    </row>
    <row r="36" spans="1:10" ht="76.5" x14ac:dyDescent="0.2">
      <c r="A36" s="29">
        <v>9</v>
      </c>
      <c r="B36" s="30" t="s">
        <v>20</v>
      </c>
      <c r="C36" s="18" t="s">
        <v>15</v>
      </c>
      <c r="D36" s="19">
        <f>('[2]Оригинал Тариф с 01.07.25'!$AR$21+'[2]Оригинал Тариф с 01.07.25'!$AT$21)/2</f>
        <v>0.16500000000000001</v>
      </c>
      <c r="E36" s="20">
        <f>'[16]Пономарева 4'!$G$9</f>
        <v>10343.4</v>
      </c>
      <c r="F36" s="20">
        <f t="shared" si="0"/>
        <v>20479.932000000001</v>
      </c>
      <c r="G36" s="20">
        <f t="shared" si="1"/>
        <v>10343.4</v>
      </c>
      <c r="H36" s="20">
        <f t="shared" si="2"/>
        <v>20479.932000000001</v>
      </c>
    </row>
    <row r="37" spans="1:10" ht="76.5" x14ac:dyDescent="0.2">
      <c r="A37" s="29">
        <v>10</v>
      </c>
      <c r="B37" s="30" t="s">
        <v>68</v>
      </c>
      <c r="C37" s="18" t="s">
        <v>15</v>
      </c>
      <c r="D37" s="19">
        <f>('[2]Оригинал Тариф с 01.07.25'!$AL$21+'[2]Оригинал Тариф с 01.07.25'!$AN$21)/2</f>
        <v>0.56499999999999995</v>
      </c>
      <c r="E37" s="20">
        <f>'[16]Пономарева 4'!$G$9</f>
        <v>10343.4</v>
      </c>
      <c r="F37" s="20">
        <f t="shared" si="0"/>
        <v>70128.251999999979</v>
      </c>
      <c r="G37" s="20">
        <f t="shared" si="1"/>
        <v>10343.4</v>
      </c>
      <c r="H37" s="20">
        <f t="shared" si="2"/>
        <v>70128.251999999979</v>
      </c>
    </row>
    <row r="38" spans="1:10" ht="25.5" x14ac:dyDescent="0.2">
      <c r="A38" s="29">
        <v>11</v>
      </c>
      <c r="B38" s="30" t="s">
        <v>14</v>
      </c>
      <c r="C38" s="18" t="s">
        <v>15</v>
      </c>
      <c r="D38" s="19">
        <f>('[2]Оригинал Тариф с 01.07.25'!$AF$21+'[2]Оригинал Тариф с 01.07.25'!$AH$21)/2</f>
        <v>0</v>
      </c>
      <c r="E38" s="20">
        <f>'[16]Пономарева 4'!$G$9</f>
        <v>10343.4</v>
      </c>
      <c r="F38" s="20">
        <f t="shared" si="0"/>
        <v>0</v>
      </c>
      <c r="G38" s="20">
        <f t="shared" si="1"/>
        <v>10343.4</v>
      </c>
      <c r="H38" s="20">
        <f t="shared" si="2"/>
        <v>0</v>
      </c>
    </row>
    <row r="39" spans="1:10" x14ac:dyDescent="0.2">
      <c r="A39" s="29">
        <v>12</v>
      </c>
      <c r="B39" s="30" t="s">
        <v>69</v>
      </c>
      <c r="C39" s="18" t="s">
        <v>15</v>
      </c>
      <c r="D39" s="19">
        <f>('[2]Оригинал Тариф с 01.07.25'!$T$21+'[2]Оригинал Тариф с 01.07.25'!$V$21)/2</f>
        <v>0.92500000000000004</v>
      </c>
      <c r="E39" s="20">
        <f>'[16]Пономарева 4'!$G$9</f>
        <v>10343.4</v>
      </c>
      <c r="F39" s="20">
        <f t="shared" si="0"/>
        <v>114811.74</v>
      </c>
      <c r="G39" s="20">
        <f t="shared" si="1"/>
        <v>10343.4</v>
      </c>
      <c r="H39" s="20">
        <f t="shared" si="2"/>
        <v>114811.74</v>
      </c>
    </row>
    <row r="40" spans="1:10" ht="38.25" x14ac:dyDescent="0.2">
      <c r="A40" s="29">
        <v>13</v>
      </c>
      <c r="B40" s="30" t="s">
        <v>21</v>
      </c>
      <c r="C40" s="18" t="s">
        <v>15</v>
      </c>
      <c r="D40" s="19">
        <f>('[2]Оригинал Тариф с 01.07.25'!$Q$21+'[2]Оригинал Тариф с 01.07.25'!$S$21)/2</f>
        <v>2.89</v>
      </c>
      <c r="E40" s="20">
        <f>'[16]Пономарева 4'!$G$9</f>
        <v>10343.4</v>
      </c>
      <c r="F40" s="20">
        <f t="shared" si="0"/>
        <v>358709.11199999996</v>
      </c>
      <c r="G40" s="20">
        <f t="shared" si="1"/>
        <v>10343.4</v>
      </c>
      <c r="H40" s="20">
        <f t="shared" si="2"/>
        <v>358709.11199999996</v>
      </c>
    </row>
    <row r="41" spans="1:10" x14ac:dyDescent="0.2">
      <c r="A41" s="29">
        <v>14</v>
      </c>
      <c r="B41" s="30" t="s">
        <v>70</v>
      </c>
      <c r="C41" s="18" t="s">
        <v>15</v>
      </c>
      <c r="D41" s="19">
        <f>('[2]Оригинал Тариф с 01.07.25'!$Z$21+'[2]Оригинал Тариф с 01.07.25'!$AB$21)/2</f>
        <v>6.32</v>
      </c>
      <c r="E41" s="20">
        <f>'[16]Пономарева 4'!$G$9</f>
        <v>10343.4</v>
      </c>
      <c r="F41" s="20">
        <f t="shared" si="0"/>
        <v>784443.45600000001</v>
      </c>
      <c r="G41" s="20">
        <f t="shared" si="1"/>
        <v>10343.4</v>
      </c>
      <c r="H41" s="20">
        <f t="shared" si="2"/>
        <v>784443.45600000001</v>
      </c>
    </row>
    <row r="42" spans="1:10" ht="19.5" customHeight="1" x14ac:dyDescent="0.2">
      <c r="A42" s="212" t="s">
        <v>6</v>
      </c>
      <c r="B42" s="213"/>
      <c r="C42" s="213"/>
      <c r="D42" s="214"/>
      <c r="E42" s="21"/>
      <c r="F42" s="21">
        <f>SUM(F28:F41)</f>
        <v>2815059.7439999999</v>
      </c>
      <c r="G42" s="21"/>
      <c r="H42" s="21">
        <f>SUM(H28:H41)</f>
        <v>2815059.7439999999</v>
      </c>
    </row>
    <row r="43" spans="1:10" ht="39" customHeight="1" x14ac:dyDescent="0.2">
      <c r="A43" s="155" t="s">
        <v>134</v>
      </c>
      <c r="B43" s="169"/>
      <c r="C43" s="169"/>
      <c r="D43" s="169"/>
      <c r="E43" s="169"/>
      <c r="F43" s="169"/>
      <c r="G43"/>
      <c r="H43"/>
    </row>
    <row r="44" spans="1:10" ht="26.25" customHeight="1" x14ac:dyDescent="0.2">
      <c r="A44" s="232" t="s">
        <v>135</v>
      </c>
      <c r="B44" s="232"/>
      <c r="C44" s="232"/>
      <c r="D44" s="232"/>
      <c r="E44" s="232"/>
      <c r="F44" s="54">
        <v>-202743.80099999969</v>
      </c>
      <c r="G44"/>
      <c r="H44"/>
    </row>
    <row r="45" spans="1:10" ht="50.25" customHeight="1" x14ac:dyDescent="0.2">
      <c r="A45" s="232" t="s">
        <v>125</v>
      </c>
      <c r="B45" s="232"/>
      <c r="C45" s="232"/>
      <c r="D45" s="232"/>
      <c r="E45" s="232"/>
      <c r="F45" s="54">
        <v>758378.08799999999</v>
      </c>
      <c r="G45"/>
      <c r="H45" s="43"/>
      <c r="I45" s="43"/>
      <c r="J45" s="43"/>
    </row>
    <row r="46" spans="1:10" ht="30.75" customHeight="1" x14ac:dyDescent="0.2">
      <c r="A46" s="233" t="s">
        <v>142</v>
      </c>
      <c r="B46" s="234"/>
      <c r="C46" s="234"/>
      <c r="D46" s="234"/>
      <c r="E46" s="235"/>
      <c r="F46" s="54">
        <v>2910.6</v>
      </c>
      <c r="G46"/>
      <c r="H46" s="43"/>
      <c r="I46" s="43"/>
      <c r="J46" s="43"/>
    </row>
    <row r="47" spans="1:10" ht="30.75" customHeight="1" x14ac:dyDescent="0.2">
      <c r="A47" s="233" t="s">
        <v>126</v>
      </c>
      <c r="B47" s="234"/>
      <c r="C47" s="234"/>
      <c r="D47" s="234"/>
      <c r="E47" s="235"/>
      <c r="F47" s="54">
        <f>SUM(F44:F46)</f>
        <v>558544.88700000022</v>
      </c>
      <c r="G47"/>
      <c r="H47" s="43"/>
      <c r="I47" s="43"/>
      <c r="J47" s="43"/>
    </row>
    <row r="48" spans="1:10" ht="24.75" customHeight="1" x14ac:dyDescent="0.2">
      <c r="A48" s="232" t="s">
        <v>127</v>
      </c>
      <c r="B48" s="232"/>
      <c r="C48" s="232"/>
      <c r="D48" s="232"/>
      <c r="E48" s="232"/>
      <c r="F48" s="54">
        <v>1135477.97</v>
      </c>
      <c r="G48"/>
      <c r="H48"/>
      <c r="J48" s="67"/>
    </row>
    <row r="49" spans="1:8" ht="27" customHeight="1" x14ac:dyDescent="0.2">
      <c r="A49" s="232" t="s">
        <v>128</v>
      </c>
      <c r="B49" s="232"/>
      <c r="C49" s="232"/>
      <c r="D49" s="232"/>
      <c r="E49" s="232"/>
      <c r="F49" s="62">
        <f>F47-F48</f>
        <v>-576933.08299999975</v>
      </c>
      <c r="G49"/>
      <c r="H49"/>
    </row>
    <row r="50" spans="1:8" ht="16.5" customHeight="1" x14ac:dyDescent="0.2">
      <c r="A50" s="40"/>
      <c r="B50" s="41"/>
      <c r="C50" s="41"/>
      <c r="D50" s="41"/>
      <c r="E50" s="41"/>
      <c r="F50" s="41"/>
      <c r="G50"/>
      <c r="H50"/>
    </row>
    <row r="51" spans="1:8" ht="145.35" customHeight="1" x14ac:dyDescent="0.2">
      <c r="A51" s="44" t="s">
        <v>1</v>
      </c>
      <c r="B51" s="45" t="s">
        <v>8</v>
      </c>
      <c r="C51" s="46" t="s">
        <v>41</v>
      </c>
      <c r="D51" s="1" t="s">
        <v>9</v>
      </c>
      <c r="E51" s="2" t="s">
        <v>42</v>
      </c>
      <c r="F51" s="2" t="s">
        <v>43</v>
      </c>
      <c r="G51"/>
      <c r="H51"/>
    </row>
    <row r="52" spans="1:8" ht="24.95" customHeight="1" x14ac:dyDescent="0.2">
      <c r="A52" s="60">
        <v>1</v>
      </c>
      <c r="B52" s="63" t="s">
        <v>369</v>
      </c>
      <c r="C52" s="141" t="s">
        <v>130</v>
      </c>
      <c r="D52" s="57">
        <v>38038.549999999996</v>
      </c>
      <c r="E52" s="18" t="s">
        <v>370</v>
      </c>
      <c r="F52" s="207" t="s">
        <v>131</v>
      </c>
      <c r="G52"/>
      <c r="H52"/>
    </row>
    <row r="53" spans="1:8" ht="24.95" customHeight="1" x14ac:dyDescent="0.2">
      <c r="A53" s="60">
        <v>2</v>
      </c>
      <c r="B53" s="63" t="s">
        <v>371</v>
      </c>
      <c r="C53" s="215"/>
      <c r="D53" s="57">
        <v>2234.06</v>
      </c>
      <c r="E53" s="18" t="s">
        <v>145</v>
      </c>
      <c r="F53" s="208"/>
      <c r="G53"/>
      <c r="H53"/>
    </row>
    <row r="54" spans="1:8" ht="24.95" customHeight="1" x14ac:dyDescent="0.2">
      <c r="A54" s="60">
        <v>3</v>
      </c>
      <c r="B54" s="63" t="s">
        <v>372</v>
      </c>
      <c r="C54" s="215"/>
      <c r="D54" s="57">
        <v>947.81</v>
      </c>
      <c r="E54" s="18" t="s">
        <v>133</v>
      </c>
      <c r="F54" s="208"/>
      <c r="G54"/>
      <c r="H54"/>
    </row>
    <row r="55" spans="1:8" ht="24.95" customHeight="1" x14ac:dyDescent="0.2">
      <c r="A55" s="60">
        <v>4</v>
      </c>
      <c r="B55" s="63" t="s">
        <v>373</v>
      </c>
      <c r="C55" s="215"/>
      <c r="D55" s="57">
        <v>800.08</v>
      </c>
      <c r="E55" s="18" t="s">
        <v>374</v>
      </c>
      <c r="F55" s="208"/>
      <c r="G55"/>
      <c r="H55"/>
    </row>
    <row r="56" spans="1:8" ht="24.95" customHeight="1" x14ac:dyDescent="0.2">
      <c r="A56" s="60">
        <v>5</v>
      </c>
      <c r="B56" s="63" t="s">
        <v>375</v>
      </c>
      <c r="C56" s="215"/>
      <c r="D56" s="57">
        <v>8866.5499999999993</v>
      </c>
      <c r="E56" s="18" t="s">
        <v>376</v>
      </c>
      <c r="F56" s="208"/>
      <c r="G56"/>
      <c r="H56"/>
    </row>
    <row r="57" spans="1:8" ht="24.95" customHeight="1" x14ac:dyDescent="0.2">
      <c r="A57" s="60">
        <v>6</v>
      </c>
      <c r="B57" s="63" t="s">
        <v>377</v>
      </c>
      <c r="C57" s="215"/>
      <c r="D57" s="57">
        <v>1352.49</v>
      </c>
      <c r="E57" s="18" t="s">
        <v>294</v>
      </c>
      <c r="F57" s="208"/>
      <c r="G57"/>
      <c r="H57"/>
    </row>
    <row r="58" spans="1:8" ht="24.95" customHeight="1" x14ac:dyDescent="0.2">
      <c r="A58" s="60">
        <v>7</v>
      </c>
      <c r="B58" s="63" t="s">
        <v>378</v>
      </c>
      <c r="C58" s="215"/>
      <c r="D58" s="57">
        <v>958.49</v>
      </c>
      <c r="E58" s="18" t="s">
        <v>133</v>
      </c>
      <c r="F58" s="208"/>
      <c r="G58"/>
      <c r="H58"/>
    </row>
    <row r="59" spans="1:8" ht="43.5" customHeight="1" x14ac:dyDescent="0.2">
      <c r="A59" s="60">
        <v>8</v>
      </c>
      <c r="B59" s="63" t="s">
        <v>379</v>
      </c>
      <c r="C59" s="215"/>
      <c r="D59" s="57">
        <v>845.87</v>
      </c>
      <c r="E59" s="18" t="s">
        <v>294</v>
      </c>
      <c r="F59" s="208"/>
      <c r="G59"/>
      <c r="H59"/>
    </row>
    <row r="60" spans="1:8" ht="30.75" customHeight="1" x14ac:dyDescent="0.2">
      <c r="A60" s="60">
        <v>9</v>
      </c>
      <c r="B60" s="63" t="s">
        <v>380</v>
      </c>
      <c r="C60" s="215"/>
      <c r="D60" s="57">
        <v>74575.510000000009</v>
      </c>
      <c r="E60" s="57"/>
      <c r="F60" s="208"/>
      <c r="G60"/>
      <c r="H60"/>
    </row>
    <row r="61" spans="1:8" ht="24.95" customHeight="1" x14ac:dyDescent="0.2">
      <c r="A61" s="60">
        <v>10</v>
      </c>
      <c r="B61" s="63" t="s">
        <v>381</v>
      </c>
      <c r="C61" s="215"/>
      <c r="D61" s="57">
        <v>31473.21</v>
      </c>
      <c r="E61" s="18" t="s">
        <v>382</v>
      </c>
      <c r="F61" s="208"/>
      <c r="G61"/>
      <c r="H61"/>
    </row>
    <row r="62" spans="1:8" ht="32.25" customHeight="1" x14ac:dyDescent="0.2">
      <c r="A62" s="60">
        <v>11</v>
      </c>
      <c r="B62" s="63" t="s">
        <v>383</v>
      </c>
      <c r="C62" s="215"/>
      <c r="D62" s="57">
        <v>141048.81</v>
      </c>
      <c r="E62" s="18" t="s">
        <v>384</v>
      </c>
      <c r="F62" s="208"/>
      <c r="G62"/>
      <c r="H62"/>
    </row>
    <row r="63" spans="1:8" ht="24.95" customHeight="1" x14ac:dyDescent="0.2">
      <c r="A63" s="60">
        <v>12</v>
      </c>
      <c r="B63" s="63" t="s">
        <v>385</v>
      </c>
      <c r="C63" s="215"/>
      <c r="D63" s="57">
        <v>301149.74</v>
      </c>
      <c r="E63" s="18" t="s">
        <v>386</v>
      </c>
      <c r="F63" s="208"/>
      <c r="G63"/>
      <c r="H63"/>
    </row>
    <row r="64" spans="1:8" ht="24.95" customHeight="1" x14ac:dyDescent="0.2">
      <c r="A64" s="60">
        <v>13</v>
      </c>
      <c r="B64" s="63" t="s">
        <v>387</v>
      </c>
      <c r="C64" s="215"/>
      <c r="D64" s="57">
        <v>268207.14</v>
      </c>
      <c r="E64" s="18" t="s">
        <v>388</v>
      </c>
      <c r="F64" s="208"/>
      <c r="G64"/>
      <c r="H64"/>
    </row>
    <row r="65" spans="1:8" ht="24.95" customHeight="1" x14ac:dyDescent="0.2">
      <c r="A65" s="60">
        <v>14</v>
      </c>
      <c r="B65" s="63" t="s">
        <v>389</v>
      </c>
      <c r="C65" s="215"/>
      <c r="D65" s="57">
        <v>80488.91</v>
      </c>
      <c r="E65" s="18" t="s">
        <v>133</v>
      </c>
      <c r="F65" s="208"/>
      <c r="G65"/>
      <c r="H65"/>
    </row>
    <row r="66" spans="1:8" ht="24.95" customHeight="1" x14ac:dyDescent="0.2">
      <c r="A66" s="60">
        <v>15</v>
      </c>
      <c r="B66" s="63" t="s">
        <v>390</v>
      </c>
      <c r="C66" s="215"/>
      <c r="D66" s="57">
        <v>4414.55</v>
      </c>
      <c r="E66" s="18" t="s">
        <v>340</v>
      </c>
      <c r="F66" s="208"/>
      <c r="G66"/>
      <c r="H66"/>
    </row>
    <row r="67" spans="1:8" ht="24.95" customHeight="1" x14ac:dyDescent="0.2">
      <c r="A67" s="60">
        <v>16</v>
      </c>
      <c r="B67" s="63" t="s">
        <v>391</v>
      </c>
      <c r="C67" s="215"/>
      <c r="D67" s="57">
        <v>17235.84</v>
      </c>
      <c r="E67" s="18" t="s">
        <v>392</v>
      </c>
      <c r="F67" s="208"/>
      <c r="G67"/>
      <c r="H67"/>
    </row>
    <row r="68" spans="1:8" ht="24.95" customHeight="1" x14ac:dyDescent="0.2">
      <c r="A68" s="60">
        <v>17</v>
      </c>
      <c r="B68" s="63" t="s">
        <v>393</v>
      </c>
      <c r="C68" s="215"/>
      <c r="D68" s="57">
        <v>12112.84</v>
      </c>
      <c r="E68" s="18" t="s">
        <v>218</v>
      </c>
      <c r="F68" s="208"/>
      <c r="G68"/>
      <c r="H68"/>
    </row>
    <row r="69" spans="1:8" ht="24.95" customHeight="1" x14ac:dyDescent="0.2">
      <c r="A69" s="60">
        <v>18</v>
      </c>
      <c r="B69" s="63" t="s">
        <v>394</v>
      </c>
      <c r="C69" s="215"/>
      <c r="D69" s="57">
        <v>3658.37</v>
      </c>
      <c r="E69" s="18" t="s">
        <v>160</v>
      </c>
      <c r="F69" s="208"/>
      <c r="G69"/>
      <c r="H69"/>
    </row>
    <row r="70" spans="1:8" ht="50.25" customHeight="1" x14ac:dyDescent="0.2">
      <c r="A70" s="60">
        <v>19</v>
      </c>
      <c r="B70" s="63" t="s">
        <v>395</v>
      </c>
      <c r="C70" s="215"/>
      <c r="D70" s="57">
        <v>13994.87</v>
      </c>
      <c r="E70" s="18" t="s">
        <v>396</v>
      </c>
      <c r="F70" s="208"/>
      <c r="G70"/>
      <c r="H70"/>
    </row>
    <row r="71" spans="1:8" ht="24.95" customHeight="1" x14ac:dyDescent="0.2">
      <c r="A71" s="60">
        <v>20</v>
      </c>
      <c r="B71" s="63" t="s">
        <v>129</v>
      </c>
      <c r="C71" s="215"/>
      <c r="D71" s="57">
        <v>1200</v>
      </c>
      <c r="E71" s="76"/>
      <c r="F71" s="208"/>
      <c r="G71"/>
      <c r="H71"/>
    </row>
    <row r="72" spans="1:8" ht="48" customHeight="1" x14ac:dyDescent="0.2">
      <c r="A72" s="60">
        <v>21</v>
      </c>
      <c r="B72" s="63" t="s">
        <v>397</v>
      </c>
      <c r="C72" s="215"/>
      <c r="D72" s="57">
        <v>40863.24</v>
      </c>
      <c r="E72" s="18" t="s">
        <v>398</v>
      </c>
      <c r="F72" s="208"/>
      <c r="G72"/>
      <c r="H72"/>
    </row>
    <row r="73" spans="1:8" ht="143.25" customHeight="1" x14ac:dyDescent="0.2">
      <c r="A73" s="60">
        <v>22</v>
      </c>
      <c r="B73" s="63" t="s">
        <v>399</v>
      </c>
      <c r="C73" s="215"/>
      <c r="D73" s="57">
        <v>20649.170000000006</v>
      </c>
      <c r="E73" s="18" t="s">
        <v>400</v>
      </c>
      <c r="F73" s="208"/>
      <c r="G73"/>
      <c r="H73"/>
    </row>
    <row r="74" spans="1:8" ht="46.5" customHeight="1" x14ac:dyDescent="0.2">
      <c r="A74" s="60">
        <v>23</v>
      </c>
      <c r="B74" s="63" t="s">
        <v>401</v>
      </c>
      <c r="C74" s="215"/>
      <c r="D74" s="57">
        <v>3877.56</v>
      </c>
      <c r="E74" s="57"/>
      <c r="F74" s="208"/>
      <c r="G74"/>
      <c r="H74"/>
    </row>
    <row r="75" spans="1:8" ht="24.95" customHeight="1" x14ac:dyDescent="0.2">
      <c r="A75" s="60">
        <v>24</v>
      </c>
      <c r="B75" s="63" t="s">
        <v>402</v>
      </c>
      <c r="C75" s="215"/>
      <c r="D75" s="57">
        <v>14122.79</v>
      </c>
      <c r="E75" s="57"/>
      <c r="F75" s="208"/>
      <c r="G75"/>
      <c r="H75"/>
    </row>
    <row r="76" spans="1:8" ht="24.95" customHeight="1" x14ac:dyDescent="0.2">
      <c r="A76" s="60">
        <v>25</v>
      </c>
      <c r="B76" s="63" t="s">
        <v>403</v>
      </c>
      <c r="C76" s="215"/>
      <c r="D76" s="57">
        <v>46645.36</v>
      </c>
      <c r="E76" s="9"/>
      <c r="F76" s="208"/>
      <c r="G76"/>
      <c r="H76"/>
    </row>
    <row r="77" spans="1:8" ht="24.95" customHeight="1" x14ac:dyDescent="0.2">
      <c r="A77" s="60">
        <v>26</v>
      </c>
      <c r="B77" s="63" t="s">
        <v>404</v>
      </c>
      <c r="C77" s="216"/>
      <c r="D77" s="57">
        <v>5716.16</v>
      </c>
      <c r="E77" s="9"/>
      <c r="F77" s="209"/>
      <c r="G77"/>
      <c r="H77"/>
    </row>
    <row r="78" spans="1:8" ht="24.95" customHeight="1" x14ac:dyDescent="0.2">
      <c r="A78" s="146" t="s">
        <v>6</v>
      </c>
      <c r="B78" s="148"/>
      <c r="C78" s="52"/>
      <c r="D78" s="53">
        <f>SUM(D52:D77)</f>
        <v>1135477.97</v>
      </c>
      <c r="E78" s="12"/>
      <c r="F78" s="12"/>
      <c r="G78"/>
      <c r="H78"/>
    </row>
    <row r="79" spans="1:8" ht="19.5" customHeight="1" x14ac:dyDescent="0.2">
      <c r="A79" s="196" t="s">
        <v>59</v>
      </c>
      <c r="B79" s="196"/>
      <c r="C79" s="196"/>
      <c r="D79" s="196"/>
      <c r="E79" s="196"/>
      <c r="F79" s="196"/>
      <c r="G79" s="196"/>
      <c r="H79" s="196"/>
    </row>
    <row r="80" spans="1:8" ht="18.75" x14ac:dyDescent="0.2">
      <c r="A80" s="10"/>
      <c r="B80" s="10"/>
      <c r="C80" s="10"/>
      <c r="D80" s="10"/>
      <c r="E80" s="10"/>
      <c r="F80" s="10"/>
      <c r="G80" s="35">
        <f>'[1]Оригинал Тариф с 01.07.25'!$BK$21</f>
        <v>628671.85199999996</v>
      </c>
      <c r="H80" s="10"/>
    </row>
    <row r="81" spans="1:8" ht="41.25" customHeight="1" x14ac:dyDescent="0.2">
      <c r="A81" s="155" t="s">
        <v>28</v>
      </c>
      <c r="B81" s="155"/>
      <c r="C81" s="155"/>
      <c r="D81" s="155"/>
      <c r="E81" s="155"/>
      <c r="F81" s="155"/>
      <c r="G81" s="155"/>
      <c r="H81" s="155"/>
    </row>
    <row r="82" spans="1:8" ht="138" customHeight="1" x14ac:dyDescent="0.2">
      <c r="A82" s="6" t="s">
        <v>29</v>
      </c>
      <c r="B82" s="156" t="s">
        <v>30</v>
      </c>
      <c r="C82" s="156"/>
      <c r="D82" s="156" t="s">
        <v>31</v>
      </c>
      <c r="E82" s="156"/>
      <c r="F82" s="156" t="s">
        <v>32</v>
      </c>
      <c r="G82" s="156"/>
    </row>
    <row r="83" spans="1:8" ht="15.75" x14ac:dyDescent="0.2">
      <c r="A83" s="4">
        <v>1</v>
      </c>
      <c r="B83" s="197">
        <v>2</v>
      </c>
      <c r="C83" s="197"/>
      <c r="D83" s="197">
        <v>3</v>
      </c>
      <c r="E83" s="197"/>
      <c r="F83" s="197">
        <v>4</v>
      </c>
      <c r="G83" s="197"/>
    </row>
    <row r="84" spans="1:8" ht="12.75" customHeight="1" x14ac:dyDescent="0.2">
      <c r="A84" s="6"/>
      <c r="B84" s="157"/>
      <c r="C84" s="159"/>
      <c r="D84" s="162">
        <v>2</v>
      </c>
      <c r="E84" s="163"/>
      <c r="F84" s="153">
        <v>101003</v>
      </c>
      <c r="G84" s="154"/>
    </row>
    <row r="85" spans="1:8" ht="107.25" customHeight="1" x14ac:dyDescent="0.2">
      <c r="A85" s="155" t="s">
        <v>33</v>
      </c>
      <c r="B85" s="155"/>
      <c r="C85" s="155"/>
      <c r="D85" s="155"/>
      <c r="E85" s="155"/>
      <c r="F85" s="155"/>
      <c r="G85" s="155"/>
      <c r="H85" s="155"/>
    </row>
    <row r="86" spans="1:8" ht="15.75" x14ac:dyDescent="0.2">
      <c r="A86" s="5"/>
    </row>
    <row r="87" spans="1:8" ht="63" x14ac:dyDescent="0.2">
      <c r="A87" s="6" t="s">
        <v>29</v>
      </c>
      <c r="B87" s="156" t="s">
        <v>34</v>
      </c>
      <c r="C87" s="156"/>
      <c r="D87" s="156" t="s">
        <v>35</v>
      </c>
      <c r="E87" s="156"/>
      <c r="F87" s="6" t="s">
        <v>36</v>
      </c>
      <c r="G87" s="6" t="s">
        <v>37</v>
      </c>
      <c r="H87" s="4" t="s">
        <v>38</v>
      </c>
    </row>
    <row r="88" spans="1:8" ht="15.75" x14ac:dyDescent="0.2">
      <c r="A88" s="6">
        <v>1</v>
      </c>
      <c r="B88" s="156">
        <v>2</v>
      </c>
      <c r="C88" s="156"/>
      <c r="D88" s="156">
        <v>3</v>
      </c>
      <c r="E88" s="156"/>
      <c r="F88" s="6">
        <v>4</v>
      </c>
      <c r="G88" s="6">
        <v>5</v>
      </c>
      <c r="H88" s="4">
        <v>6</v>
      </c>
    </row>
    <row r="89" spans="1:8" ht="47.25" customHeight="1" x14ac:dyDescent="0.2">
      <c r="A89" s="6">
        <v>1</v>
      </c>
      <c r="B89" s="156" t="s">
        <v>39</v>
      </c>
      <c r="C89" s="156"/>
      <c r="D89" s="164">
        <v>762437.85</v>
      </c>
      <c r="E89" s="164"/>
      <c r="F89" s="4">
        <v>4392385.96</v>
      </c>
      <c r="G89" s="4">
        <v>4506764.43</v>
      </c>
      <c r="H89" s="4">
        <f>F89-G89+D89</f>
        <v>648059.38000000024</v>
      </c>
    </row>
    <row r="90" spans="1:8" ht="44.25" customHeight="1" x14ac:dyDescent="0.2">
      <c r="A90" s="6">
        <v>2</v>
      </c>
      <c r="B90" s="156" t="s">
        <v>40</v>
      </c>
      <c r="C90" s="156"/>
      <c r="D90" s="160">
        <v>8440.01</v>
      </c>
      <c r="E90" s="161"/>
      <c r="F90" s="4">
        <v>103864.96000000001</v>
      </c>
      <c r="G90" s="4">
        <v>102856.61</v>
      </c>
      <c r="H90" s="4">
        <f>F90-G90+D90</f>
        <v>9448.360000000006</v>
      </c>
    </row>
    <row r="91" spans="1:8" ht="15.75" customHeight="1" x14ac:dyDescent="0.2">
      <c r="A91" s="157" t="s">
        <v>22</v>
      </c>
      <c r="B91" s="158"/>
      <c r="C91" s="159"/>
      <c r="D91" s="165"/>
      <c r="E91" s="165"/>
      <c r="F91" s="6"/>
      <c r="G91" s="6"/>
      <c r="H91" s="4"/>
    </row>
    <row r="95" spans="1:8" x14ac:dyDescent="0.2">
      <c r="B95" s="140"/>
      <c r="C95" s="139"/>
    </row>
    <row r="96" spans="1:8" x14ac:dyDescent="0.2">
      <c r="B96" s="140"/>
      <c r="C96" s="139"/>
    </row>
    <row r="97" spans="3:3" x14ac:dyDescent="0.2">
      <c r="C97" s="135"/>
    </row>
    <row r="98" spans="3:3" x14ac:dyDescent="0.2">
      <c r="C98" s="135"/>
    </row>
  </sheetData>
  <mergeCells count="61">
    <mergeCell ref="A47:E47"/>
    <mergeCell ref="C52:C77"/>
    <mergeCell ref="F52:F77"/>
    <mergeCell ref="A78:B78"/>
    <mergeCell ref="A48:E48"/>
    <mergeCell ref="A49:E49"/>
    <mergeCell ref="A6:H6"/>
    <mergeCell ref="G1:H1"/>
    <mergeCell ref="G2:H2"/>
    <mergeCell ref="G3:H3"/>
    <mergeCell ref="G4:H4"/>
    <mergeCell ref="G5:H5"/>
    <mergeCell ref="A18:H18"/>
    <mergeCell ref="A7:H7"/>
    <mergeCell ref="A8:H8"/>
    <mergeCell ref="A9:H9"/>
    <mergeCell ref="A10:H10"/>
    <mergeCell ref="A11:H11"/>
    <mergeCell ref="A12:H12"/>
    <mergeCell ref="A13:H13"/>
    <mergeCell ref="A14:H14"/>
    <mergeCell ref="A15:H15"/>
    <mergeCell ref="A16:H16"/>
    <mergeCell ref="A17:H17"/>
    <mergeCell ref="A79:H79"/>
    <mergeCell ref="A19:H19"/>
    <mergeCell ref="A20:H20"/>
    <mergeCell ref="A23:H23"/>
    <mergeCell ref="A25:H25"/>
    <mergeCell ref="A26:A27"/>
    <mergeCell ref="B26:B27"/>
    <mergeCell ref="C26:C27"/>
    <mergeCell ref="D26:D27"/>
    <mergeCell ref="E26:F26"/>
    <mergeCell ref="G26:H26"/>
    <mergeCell ref="A42:D42"/>
    <mergeCell ref="A43:F43"/>
    <mergeCell ref="A44:E44"/>
    <mergeCell ref="A45:E45"/>
    <mergeCell ref="A46:E46"/>
    <mergeCell ref="A81:H81"/>
    <mergeCell ref="B82:C82"/>
    <mergeCell ref="D82:E82"/>
    <mergeCell ref="F82:G82"/>
    <mergeCell ref="B83:C83"/>
    <mergeCell ref="D83:E83"/>
    <mergeCell ref="F83:G83"/>
    <mergeCell ref="B84:C84"/>
    <mergeCell ref="D84:E84"/>
    <mergeCell ref="F84:G84"/>
    <mergeCell ref="A85:H85"/>
    <mergeCell ref="B87:C87"/>
    <mergeCell ref="D87:E87"/>
    <mergeCell ref="A91:C91"/>
    <mergeCell ref="D91:E91"/>
    <mergeCell ref="B88:C88"/>
    <mergeCell ref="D88:E88"/>
    <mergeCell ref="B89:C89"/>
    <mergeCell ref="D89:E89"/>
    <mergeCell ref="B90:C90"/>
    <mergeCell ref="D90:E90"/>
  </mergeCells>
  <pageMargins left="0.7" right="0.7" top="0.75" bottom="0.75" header="0.3" footer="0.3"/>
  <pageSetup paperSize="9" scale="57" fitToHeight="0"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EFC6A-6E02-4B34-8F1F-50500FAC09CC}">
  <sheetPr>
    <pageSetUpPr fitToPage="1"/>
  </sheetPr>
  <dimension ref="A1:J86"/>
  <sheetViews>
    <sheetView topLeftCell="A71" workbookViewId="0">
      <selection activeCell="B83" sqref="B83:C87"/>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85</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01.07.25'!$D$22</f>
        <v>3707.2</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01.07.25'!$AC$22+'[2]Оригинал Тариф с 01.07.25'!$AE$22)/2</f>
        <v>0.495</v>
      </c>
      <c r="E28" s="20">
        <f>'[17]Пономарева 6'!$G$9</f>
        <v>3707.2</v>
      </c>
      <c r="F28" s="20">
        <f>D28*E28*12</f>
        <v>22020.767999999996</v>
      </c>
      <c r="G28" s="20">
        <f>E28</f>
        <v>3707.2</v>
      </c>
      <c r="H28" s="20">
        <f>D28*G28*12</f>
        <v>22020.767999999996</v>
      </c>
    </row>
    <row r="29" spans="1:8" ht="25.5" x14ac:dyDescent="0.2">
      <c r="A29" s="29">
        <v>2</v>
      </c>
      <c r="B29" s="30" t="s">
        <v>67</v>
      </c>
      <c r="C29" s="18" t="s">
        <v>15</v>
      </c>
      <c r="D29" s="19">
        <f>('[2]Оригинал Тариф с 01.07.25'!$K$22+'[2]Оригинал Тариф с 01.07.25'!$M$22)/2</f>
        <v>0.215</v>
      </c>
      <c r="E29" s="20">
        <f>'[17]Пономарева 6'!$G$9</f>
        <v>3707.2</v>
      </c>
      <c r="F29" s="20">
        <f t="shared" ref="F29:F41" si="0">D29*E29*12</f>
        <v>9564.5760000000009</v>
      </c>
      <c r="G29" s="20">
        <f t="shared" ref="G29:G41" si="1">E29</f>
        <v>3707.2</v>
      </c>
      <c r="H29" s="20">
        <f t="shared" ref="H29:H41" si="2">D29*G29*12</f>
        <v>9564.5760000000009</v>
      </c>
    </row>
    <row r="30" spans="1:8" x14ac:dyDescent="0.2">
      <c r="A30" s="29">
        <v>3</v>
      </c>
      <c r="B30" s="31" t="s">
        <v>12</v>
      </c>
      <c r="C30" s="18" t="s">
        <v>15</v>
      </c>
      <c r="D30" s="19">
        <f>('[2]Оригинал Тариф с 01.07.25'!$AX$22+'[2]Оригинал Тариф с 01.07.25'!$AZ$22)/2</f>
        <v>1.595</v>
      </c>
      <c r="E30" s="20">
        <f>'[17]Пономарева 6'!$G$9</f>
        <v>3707.2</v>
      </c>
      <c r="F30" s="20">
        <f t="shared" si="0"/>
        <v>70955.80799999999</v>
      </c>
      <c r="G30" s="20">
        <f t="shared" si="1"/>
        <v>3707.2</v>
      </c>
      <c r="H30" s="20">
        <f t="shared" si="2"/>
        <v>70955.80799999999</v>
      </c>
    </row>
    <row r="31" spans="1:8" ht="36" x14ac:dyDescent="0.2">
      <c r="A31" s="29">
        <v>4</v>
      </c>
      <c r="B31" s="32" t="s">
        <v>13</v>
      </c>
      <c r="C31" s="18" t="s">
        <v>15</v>
      </c>
      <c r="D31" s="19">
        <f>('[2]Оригинал Тариф с 01.07.25'!$N$22+'[2]Оригинал Тариф с 01.07.25'!$P$22)/2</f>
        <v>2.9950000000000001</v>
      </c>
      <c r="E31" s="20">
        <f>'[17]Пономарева 6'!$G$9</f>
        <v>3707.2</v>
      </c>
      <c r="F31" s="20">
        <f t="shared" si="0"/>
        <v>133236.76800000001</v>
      </c>
      <c r="G31" s="20">
        <f t="shared" si="1"/>
        <v>3707.2</v>
      </c>
      <c r="H31" s="20">
        <f t="shared" si="2"/>
        <v>133236.76800000001</v>
      </c>
    </row>
    <row r="32" spans="1:8" ht="24" x14ac:dyDescent="0.2">
      <c r="A32" s="29">
        <v>5</v>
      </c>
      <c r="B32" s="32" t="s">
        <v>23</v>
      </c>
      <c r="C32" s="18" t="s">
        <v>15</v>
      </c>
      <c r="D32" s="19">
        <f>('[2]Оригинал Тариф с 01.07.25'!$H$22+'[2]Оригинал Тариф с 01.07.25'!$J$22)/2</f>
        <v>2.3449999999999998</v>
      </c>
      <c r="E32" s="20">
        <f>'[17]Пономарева 6'!$G$9</f>
        <v>3707.2</v>
      </c>
      <c r="F32" s="20">
        <f t="shared" si="0"/>
        <v>104320.60799999998</v>
      </c>
      <c r="G32" s="20">
        <f t="shared" si="1"/>
        <v>3707.2</v>
      </c>
      <c r="H32" s="20">
        <f t="shared" si="2"/>
        <v>104320.60799999998</v>
      </c>
    </row>
    <row r="33" spans="1:10" ht="72" x14ac:dyDescent="0.2">
      <c r="A33" s="29">
        <v>6</v>
      </c>
      <c r="B33" s="32" t="s">
        <v>17</v>
      </c>
      <c r="C33" s="18" t="s">
        <v>15</v>
      </c>
      <c r="D33" s="19">
        <f>('[2]Оригинал Тариф с 01.07.25'!$W$22+'[2]Оригинал Тариф с 01.07.25'!$Y$22)/2</f>
        <v>1.4</v>
      </c>
      <c r="E33" s="20">
        <f>'[17]Пономарева 6'!$G$9</f>
        <v>3707.2</v>
      </c>
      <c r="F33" s="20">
        <f t="shared" si="0"/>
        <v>62280.959999999992</v>
      </c>
      <c r="G33" s="20">
        <f t="shared" si="1"/>
        <v>3707.2</v>
      </c>
      <c r="H33" s="20">
        <f t="shared" si="2"/>
        <v>62280.959999999992</v>
      </c>
    </row>
    <row r="34" spans="1:10" ht="72" x14ac:dyDescent="0.2">
      <c r="A34" s="29">
        <v>7</v>
      </c>
      <c r="B34" s="32" t="s">
        <v>18</v>
      </c>
      <c r="C34" s="18" t="s">
        <v>15</v>
      </c>
      <c r="D34" s="19">
        <f>('[2]Оригинал Тариф с 01.07.25'!$AI$22+'[2]Оригинал Тариф с 01.07.25'!$AK$22)/2</f>
        <v>1.9649999999999999</v>
      </c>
      <c r="E34" s="20">
        <f>'[17]Пономарева 6'!$G$9</f>
        <v>3707.2</v>
      </c>
      <c r="F34" s="20">
        <f t="shared" si="0"/>
        <v>87415.775999999983</v>
      </c>
      <c r="G34" s="20">
        <f t="shared" si="1"/>
        <v>3707.2</v>
      </c>
      <c r="H34" s="20">
        <f t="shared" si="2"/>
        <v>87415.775999999983</v>
      </c>
    </row>
    <row r="35" spans="1:10" ht="72" x14ac:dyDescent="0.2">
      <c r="A35" s="29">
        <v>8</v>
      </c>
      <c r="B35" s="32" t="s">
        <v>19</v>
      </c>
      <c r="C35" s="18" t="s">
        <v>15</v>
      </c>
      <c r="D35" s="19">
        <f>('[2]Оригинал Тариф с 01.07.25'!$AO$22+'[2]Оригинал Тариф с 01.07.25'!$AQ$22)/2</f>
        <v>0.42</v>
      </c>
      <c r="E35" s="20">
        <f>'[17]Пономарева 6'!$G$9</f>
        <v>3707.2</v>
      </c>
      <c r="F35" s="20">
        <f t="shared" si="0"/>
        <v>18684.288</v>
      </c>
      <c r="G35" s="20">
        <f t="shared" si="1"/>
        <v>3707.2</v>
      </c>
      <c r="H35" s="20">
        <f t="shared" si="2"/>
        <v>18684.288</v>
      </c>
    </row>
    <row r="36" spans="1:10" ht="72" x14ac:dyDescent="0.2">
      <c r="A36" s="29">
        <v>9</v>
      </c>
      <c r="B36" s="32" t="s">
        <v>20</v>
      </c>
      <c r="C36" s="18" t="s">
        <v>15</v>
      </c>
      <c r="D36" s="19">
        <f>('[2]Оригинал Тариф с 01.07.25'!$AR$22+'[2]Оригинал Тариф с 01.07.25'!$AT$22)/2</f>
        <v>0.16500000000000001</v>
      </c>
      <c r="E36" s="20">
        <f>'[17]Пономарева 6'!$G$9</f>
        <v>3707.2</v>
      </c>
      <c r="F36" s="20">
        <f t="shared" si="0"/>
        <v>7340.2559999999994</v>
      </c>
      <c r="G36" s="20">
        <f t="shared" si="1"/>
        <v>3707.2</v>
      </c>
      <c r="H36" s="20">
        <f t="shared" si="2"/>
        <v>7340.2559999999994</v>
      </c>
    </row>
    <row r="37" spans="1:10" ht="72" x14ac:dyDescent="0.2">
      <c r="A37" s="29">
        <v>10</v>
      </c>
      <c r="B37" s="32" t="s">
        <v>68</v>
      </c>
      <c r="C37" s="18" t="s">
        <v>15</v>
      </c>
      <c r="D37" s="19">
        <f>('[2]Оригинал Тариф с 01.07.25'!$AL$22+'[2]Оригинал Тариф с 01.07.25'!$AN$22)/2</f>
        <v>0.56499999999999995</v>
      </c>
      <c r="E37" s="20">
        <f>'[17]Пономарева 6'!$G$9</f>
        <v>3707.2</v>
      </c>
      <c r="F37" s="20">
        <f t="shared" si="0"/>
        <v>25134.815999999999</v>
      </c>
      <c r="G37" s="20">
        <f t="shared" si="1"/>
        <v>3707.2</v>
      </c>
      <c r="H37" s="20">
        <f t="shared" si="2"/>
        <v>25134.815999999999</v>
      </c>
    </row>
    <row r="38" spans="1:10" x14ac:dyDescent="0.2">
      <c r="A38" s="29">
        <v>11</v>
      </c>
      <c r="B38" s="31" t="s">
        <v>14</v>
      </c>
      <c r="C38" s="18" t="s">
        <v>15</v>
      </c>
      <c r="D38" s="19">
        <f>('[2]Оригинал Тариф с 01.07.25'!$AF$22+'[2]Оригинал Тариф с 01.07.25'!$AH$22)/2</f>
        <v>0.48499999999999999</v>
      </c>
      <c r="E38" s="20">
        <f>'[17]Пономарева 6'!$G$9</f>
        <v>3707.2</v>
      </c>
      <c r="F38" s="20">
        <f t="shared" si="0"/>
        <v>21575.903999999999</v>
      </c>
      <c r="G38" s="20">
        <f t="shared" si="1"/>
        <v>3707.2</v>
      </c>
      <c r="H38" s="20">
        <f t="shared" si="2"/>
        <v>21575.903999999999</v>
      </c>
    </row>
    <row r="39" spans="1:10" x14ac:dyDescent="0.2">
      <c r="A39" s="29">
        <v>12</v>
      </c>
      <c r="B39" s="31" t="s">
        <v>69</v>
      </c>
      <c r="C39" s="18" t="s">
        <v>15</v>
      </c>
      <c r="D39" s="19">
        <f>('[2]Оригинал Тариф с 01.07.25'!$T$22+'[2]Оригинал Тариф с 01.07.25'!$V$22)/2</f>
        <v>0.92500000000000004</v>
      </c>
      <c r="E39" s="20">
        <f>'[17]Пономарева 6'!$G$9</f>
        <v>3707.2</v>
      </c>
      <c r="F39" s="20">
        <f t="shared" si="0"/>
        <v>41149.919999999998</v>
      </c>
      <c r="G39" s="20">
        <f t="shared" si="1"/>
        <v>3707.2</v>
      </c>
      <c r="H39" s="20">
        <f t="shared" si="2"/>
        <v>41149.919999999998</v>
      </c>
    </row>
    <row r="40" spans="1:10" ht="36" x14ac:dyDescent="0.2">
      <c r="A40" s="29">
        <v>13</v>
      </c>
      <c r="B40" s="32" t="s">
        <v>21</v>
      </c>
      <c r="C40" s="18" t="s">
        <v>15</v>
      </c>
      <c r="D40" s="19">
        <f>('[2]Оригинал Тариф с 01.07.25'!$Q$22+'[2]Оригинал Тариф с 01.07.25'!$S$22)/2</f>
        <v>2.9</v>
      </c>
      <c r="E40" s="20">
        <f>'[17]Пономарева 6'!$G$9</f>
        <v>3707.2</v>
      </c>
      <c r="F40" s="20">
        <f t="shared" si="0"/>
        <v>129010.56</v>
      </c>
      <c r="G40" s="20">
        <f t="shared" si="1"/>
        <v>3707.2</v>
      </c>
      <c r="H40" s="20">
        <f t="shared" si="2"/>
        <v>129010.56</v>
      </c>
    </row>
    <row r="41" spans="1:10" x14ac:dyDescent="0.2">
      <c r="A41" s="29">
        <v>14</v>
      </c>
      <c r="B41" s="31" t="s">
        <v>70</v>
      </c>
      <c r="C41" s="18" t="s">
        <v>15</v>
      </c>
      <c r="D41" s="19">
        <f>('[2]Оригинал Тариф с 01.07.25'!$Z$22+'[2]Оригинал Тариф с 01.07.25'!$AB$22)/2</f>
        <v>5.5549999999999997</v>
      </c>
      <c r="E41" s="20">
        <f>'[17]Пономарева 6'!$G$9</f>
        <v>3707.2</v>
      </c>
      <c r="F41" s="20">
        <f t="shared" si="0"/>
        <v>247121.95199999999</v>
      </c>
      <c r="G41" s="20">
        <f t="shared" si="1"/>
        <v>3707.2</v>
      </c>
      <c r="H41" s="20">
        <f t="shared" si="2"/>
        <v>247121.95199999999</v>
      </c>
    </row>
    <row r="42" spans="1:10" ht="19.5" customHeight="1" x14ac:dyDescent="0.2">
      <c r="A42" s="212" t="s">
        <v>6</v>
      </c>
      <c r="B42" s="213"/>
      <c r="C42" s="213"/>
      <c r="D42" s="214"/>
      <c r="E42" s="21"/>
      <c r="F42" s="21">
        <f>SUM(F28:F41)</f>
        <v>979812.96</v>
      </c>
      <c r="G42" s="21"/>
      <c r="H42" s="21">
        <f>SUM(H28:H41)</f>
        <v>979812.96</v>
      </c>
    </row>
    <row r="43" spans="1:10" ht="39" customHeight="1" x14ac:dyDescent="0.2">
      <c r="A43" s="155" t="s">
        <v>134</v>
      </c>
      <c r="B43" s="169"/>
      <c r="C43" s="169"/>
      <c r="D43" s="169"/>
      <c r="E43" s="169"/>
      <c r="F43" s="169"/>
      <c r="G43"/>
      <c r="H43"/>
    </row>
    <row r="44" spans="1:10" ht="26.25" customHeight="1" x14ac:dyDescent="0.2">
      <c r="A44" s="232" t="s">
        <v>135</v>
      </c>
      <c r="B44" s="232"/>
      <c r="C44" s="232"/>
      <c r="D44" s="232"/>
      <c r="E44" s="232"/>
      <c r="F44" s="54">
        <v>-114312.10249999996</v>
      </c>
      <c r="G44"/>
      <c r="H44"/>
    </row>
    <row r="45" spans="1:10" ht="50.25" customHeight="1" x14ac:dyDescent="0.2">
      <c r="A45" s="232" t="s">
        <v>125</v>
      </c>
      <c r="B45" s="232"/>
      <c r="C45" s="232"/>
      <c r="D45" s="232"/>
      <c r="E45" s="232"/>
      <c r="F45" s="54">
        <v>142578.91200000001</v>
      </c>
      <c r="G45"/>
      <c r="H45" s="43"/>
      <c r="I45" s="43"/>
      <c r="J45" s="43"/>
    </row>
    <row r="46" spans="1:10" ht="30.75" customHeight="1" x14ac:dyDescent="0.2">
      <c r="A46" s="233" t="s">
        <v>142</v>
      </c>
      <c r="B46" s="234"/>
      <c r="C46" s="234"/>
      <c r="D46" s="234"/>
      <c r="E46" s="235"/>
      <c r="F46" s="54">
        <v>2910.6</v>
      </c>
      <c r="G46"/>
      <c r="H46" s="43"/>
      <c r="I46" s="43"/>
      <c r="J46" s="43"/>
    </row>
    <row r="47" spans="1:10" ht="30.75" customHeight="1" x14ac:dyDescent="0.2">
      <c r="A47" s="233" t="s">
        <v>126</v>
      </c>
      <c r="B47" s="234"/>
      <c r="C47" s="234"/>
      <c r="D47" s="234"/>
      <c r="E47" s="235"/>
      <c r="F47" s="54">
        <f>SUM(F44:F46)</f>
        <v>31177.409500000045</v>
      </c>
      <c r="G47"/>
      <c r="H47" s="43"/>
      <c r="I47" s="43"/>
      <c r="J47" s="43"/>
    </row>
    <row r="48" spans="1:10" ht="24.75" customHeight="1" x14ac:dyDescent="0.2">
      <c r="A48" s="232" t="s">
        <v>127</v>
      </c>
      <c r="B48" s="232"/>
      <c r="C48" s="232"/>
      <c r="D48" s="232"/>
      <c r="E48" s="232"/>
      <c r="F48" s="54">
        <v>494836.29000000004</v>
      </c>
      <c r="G48"/>
      <c r="H48"/>
    </row>
    <row r="49" spans="1:8" ht="27" customHeight="1" x14ac:dyDescent="0.2">
      <c r="A49" s="232" t="s">
        <v>128</v>
      </c>
      <c r="B49" s="232"/>
      <c r="C49" s="232"/>
      <c r="D49" s="232"/>
      <c r="E49" s="232"/>
      <c r="F49" s="62">
        <f>F47-F48</f>
        <v>-463658.88049999997</v>
      </c>
      <c r="G49"/>
      <c r="H49"/>
    </row>
    <row r="50" spans="1:8" ht="16.5" customHeight="1" x14ac:dyDescent="0.2">
      <c r="A50" s="40"/>
      <c r="B50" s="41"/>
      <c r="C50" s="41"/>
      <c r="D50" s="41"/>
      <c r="E50" s="41"/>
      <c r="F50" s="41"/>
      <c r="G50"/>
      <c r="H50"/>
    </row>
    <row r="51" spans="1:8" ht="145.35" customHeight="1" x14ac:dyDescent="0.2">
      <c r="A51" s="44" t="s">
        <v>1</v>
      </c>
      <c r="B51" s="45" t="s">
        <v>8</v>
      </c>
      <c r="C51" s="46" t="s">
        <v>41</v>
      </c>
      <c r="D51" s="1" t="s">
        <v>9</v>
      </c>
      <c r="E51" s="2" t="s">
        <v>42</v>
      </c>
      <c r="F51" s="2" t="s">
        <v>43</v>
      </c>
      <c r="G51"/>
      <c r="H51"/>
    </row>
    <row r="52" spans="1:8" ht="24.95" customHeight="1" x14ac:dyDescent="0.2">
      <c r="A52" s="60">
        <v>1</v>
      </c>
      <c r="B52" s="63" t="s">
        <v>405</v>
      </c>
      <c r="C52" s="141" t="s">
        <v>130</v>
      </c>
      <c r="D52" s="57">
        <v>1343.33</v>
      </c>
      <c r="E52" s="18" t="s">
        <v>133</v>
      </c>
      <c r="F52" s="207" t="s">
        <v>131</v>
      </c>
      <c r="G52"/>
      <c r="H52"/>
    </row>
    <row r="53" spans="1:8" ht="24.95" customHeight="1" x14ac:dyDescent="0.2">
      <c r="A53" s="60">
        <v>2</v>
      </c>
      <c r="B53" s="63" t="s">
        <v>406</v>
      </c>
      <c r="C53" s="215"/>
      <c r="D53" s="57">
        <v>868.32</v>
      </c>
      <c r="E53" s="57"/>
      <c r="F53" s="208"/>
      <c r="G53"/>
      <c r="H53"/>
    </row>
    <row r="54" spans="1:8" ht="24.95" customHeight="1" x14ac:dyDescent="0.2">
      <c r="A54" s="60">
        <v>3</v>
      </c>
      <c r="B54" s="63" t="s">
        <v>407</v>
      </c>
      <c r="C54" s="215"/>
      <c r="D54" s="57">
        <v>7940.03</v>
      </c>
      <c r="E54" s="18" t="s">
        <v>294</v>
      </c>
      <c r="F54" s="208"/>
      <c r="G54"/>
      <c r="H54"/>
    </row>
    <row r="55" spans="1:8" ht="24.95" customHeight="1" x14ac:dyDescent="0.2">
      <c r="A55" s="60">
        <v>4</v>
      </c>
      <c r="B55" s="63" t="s">
        <v>408</v>
      </c>
      <c r="C55" s="215"/>
      <c r="D55" s="57">
        <v>198274.19</v>
      </c>
      <c r="E55" s="18" t="s">
        <v>409</v>
      </c>
      <c r="F55" s="208"/>
      <c r="G55"/>
      <c r="H55"/>
    </row>
    <row r="56" spans="1:8" ht="24.95" customHeight="1" x14ac:dyDescent="0.2">
      <c r="A56" s="60">
        <v>5</v>
      </c>
      <c r="B56" s="63" t="s">
        <v>410</v>
      </c>
      <c r="C56" s="215"/>
      <c r="D56" s="57">
        <v>193878.73</v>
      </c>
      <c r="E56" s="18" t="s">
        <v>411</v>
      </c>
      <c r="F56" s="208"/>
      <c r="G56"/>
      <c r="H56"/>
    </row>
    <row r="57" spans="1:8" ht="24.95" customHeight="1" x14ac:dyDescent="0.2">
      <c r="A57" s="60">
        <v>6</v>
      </c>
      <c r="B57" s="63" t="s">
        <v>412</v>
      </c>
      <c r="C57" s="215"/>
      <c r="D57" s="57">
        <v>49460.97</v>
      </c>
      <c r="E57" s="18" t="s">
        <v>413</v>
      </c>
      <c r="F57" s="208"/>
      <c r="G57"/>
      <c r="H57"/>
    </row>
    <row r="58" spans="1:8" ht="24.95" customHeight="1" x14ac:dyDescent="0.2">
      <c r="A58" s="60">
        <v>7</v>
      </c>
      <c r="B58" s="63" t="s">
        <v>414</v>
      </c>
      <c r="C58" s="215"/>
      <c r="D58" s="57">
        <v>2444.5</v>
      </c>
      <c r="E58" s="57"/>
      <c r="F58" s="208"/>
      <c r="G58"/>
      <c r="H58"/>
    </row>
    <row r="59" spans="1:8" ht="39.75" customHeight="1" x14ac:dyDescent="0.2">
      <c r="A59" s="60">
        <v>8</v>
      </c>
      <c r="B59" s="63" t="s">
        <v>415</v>
      </c>
      <c r="C59" s="215"/>
      <c r="D59" s="57">
        <v>9625.16</v>
      </c>
      <c r="E59" s="18" t="s">
        <v>416</v>
      </c>
      <c r="F59" s="208"/>
      <c r="G59"/>
      <c r="H59"/>
    </row>
    <row r="60" spans="1:8" ht="24.95" customHeight="1" x14ac:dyDescent="0.2">
      <c r="A60" s="60">
        <v>9</v>
      </c>
      <c r="B60" s="63" t="s">
        <v>241</v>
      </c>
      <c r="C60" s="215"/>
      <c r="D60" s="57">
        <v>3000</v>
      </c>
      <c r="E60" s="57"/>
      <c r="F60" s="208"/>
      <c r="G60"/>
      <c r="H60"/>
    </row>
    <row r="61" spans="1:8" ht="34.5" customHeight="1" x14ac:dyDescent="0.2">
      <c r="A61" s="60">
        <v>10</v>
      </c>
      <c r="B61" s="63" t="s">
        <v>417</v>
      </c>
      <c r="C61" s="215"/>
      <c r="D61" s="57">
        <v>1732.42</v>
      </c>
      <c r="E61" s="57"/>
      <c r="F61" s="208"/>
      <c r="G61"/>
      <c r="H61"/>
    </row>
    <row r="62" spans="1:8" ht="24.95" customHeight="1" x14ac:dyDescent="0.2">
      <c r="A62" s="60">
        <v>11</v>
      </c>
      <c r="B62" s="63" t="s">
        <v>418</v>
      </c>
      <c r="C62" s="215"/>
      <c r="D62" s="57">
        <v>2467.38</v>
      </c>
      <c r="E62" s="18" t="s">
        <v>133</v>
      </c>
      <c r="F62" s="208"/>
      <c r="G62"/>
      <c r="H62"/>
    </row>
    <row r="63" spans="1:8" ht="24.95" customHeight="1" x14ac:dyDescent="0.2">
      <c r="A63" s="60">
        <v>12</v>
      </c>
      <c r="B63" s="63" t="s">
        <v>129</v>
      </c>
      <c r="C63" s="215"/>
      <c r="D63" s="57">
        <v>1200</v>
      </c>
      <c r="E63" s="57"/>
      <c r="F63" s="208"/>
      <c r="G63"/>
      <c r="H63"/>
    </row>
    <row r="64" spans="1:8" ht="81" customHeight="1" x14ac:dyDescent="0.2">
      <c r="A64" s="60">
        <v>13</v>
      </c>
      <c r="B64" s="63" t="s">
        <v>419</v>
      </c>
      <c r="C64" s="215"/>
      <c r="D64" s="57">
        <v>18905.279999999995</v>
      </c>
      <c r="E64" s="18" t="s">
        <v>420</v>
      </c>
      <c r="F64" s="208"/>
      <c r="G64"/>
      <c r="H64"/>
    </row>
    <row r="65" spans="1:8" ht="24.95" customHeight="1" x14ac:dyDescent="0.2">
      <c r="A65" s="60">
        <v>14</v>
      </c>
      <c r="B65" s="63" t="s">
        <v>421</v>
      </c>
      <c r="C65" s="216"/>
      <c r="D65" s="57">
        <v>3695.98</v>
      </c>
      <c r="E65" s="57"/>
      <c r="F65" s="209"/>
      <c r="G65"/>
      <c r="H65"/>
    </row>
    <row r="66" spans="1:8" ht="24.95" customHeight="1" x14ac:dyDescent="0.2">
      <c r="A66" s="146" t="s">
        <v>6</v>
      </c>
      <c r="B66" s="148"/>
      <c r="C66" s="52"/>
      <c r="D66" s="53">
        <f>SUM(D52:D65)</f>
        <v>494836.28999999986</v>
      </c>
      <c r="E66" s="61"/>
      <c r="F66" s="12"/>
      <c r="G66"/>
      <c r="H66"/>
    </row>
    <row r="67" spans="1:8" ht="19.5" customHeight="1" x14ac:dyDescent="0.2">
      <c r="A67" s="196" t="s">
        <v>59</v>
      </c>
      <c r="B67" s="196"/>
      <c r="C67" s="196"/>
      <c r="D67" s="196"/>
      <c r="E67" s="196"/>
      <c r="F67" s="196"/>
      <c r="G67" s="196"/>
      <c r="H67" s="196"/>
    </row>
    <row r="68" spans="1:8" ht="18.75" x14ac:dyDescent="0.2">
      <c r="A68" s="10"/>
      <c r="B68" s="10"/>
      <c r="C68" s="10"/>
      <c r="D68" s="10"/>
      <c r="E68" s="10"/>
      <c r="F68" s="10"/>
      <c r="G68" s="35">
        <f>'[1]Оригинал Тариф с 01.07.25'!$BK$22</f>
        <v>225323.61599999998</v>
      </c>
      <c r="H68" s="10"/>
    </row>
    <row r="69" spans="1:8" ht="41.25" customHeight="1" x14ac:dyDescent="0.2">
      <c r="A69" s="155" t="s">
        <v>28</v>
      </c>
      <c r="B69" s="155"/>
      <c r="C69" s="155"/>
      <c r="D69" s="155"/>
      <c r="E69" s="155"/>
      <c r="F69" s="155"/>
      <c r="G69" s="155"/>
      <c r="H69" s="155"/>
    </row>
    <row r="70" spans="1:8" ht="138" customHeight="1" x14ac:dyDescent="0.2">
      <c r="A70" s="6" t="s">
        <v>29</v>
      </c>
      <c r="B70" s="156" t="s">
        <v>30</v>
      </c>
      <c r="C70" s="156"/>
      <c r="D70" s="156" t="s">
        <v>31</v>
      </c>
      <c r="E70" s="156"/>
      <c r="F70" s="156" t="s">
        <v>32</v>
      </c>
      <c r="G70" s="156"/>
    </row>
    <row r="71" spans="1:8" ht="15.75" x14ac:dyDescent="0.2">
      <c r="A71" s="4">
        <v>1</v>
      </c>
      <c r="B71" s="197">
        <v>2</v>
      </c>
      <c r="C71" s="197"/>
      <c r="D71" s="197">
        <v>3</v>
      </c>
      <c r="E71" s="197"/>
      <c r="F71" s="197">
        <v>4</v>
      </c>
      <c r="G71" s="197"/>
    </row>
    <row r="72" spans="1:8" ht="12.75" customHeight="1" x14ac:dyDescent="0.2">
      <c r="A72" s="6"/>
      <c r="B72" s="162">
        <v>4</v>
      </c>
      <c r="C72" s="163"/>
      <c r="D72" s="162">
        <v>2</v>
      </c>
      <c r="E72" s="163"/>
      <c r="F72" s="153">
        <v>59688</v>
      </c>
      <c r="G72" s="154"/>
    </row>
    <row r="73" spans="1:8" ht="107.25" customHeight="1" x14ac:dyDescent="0.2">
      <c r="A73" s="155" t="s">
        <v>33</v>
      </c>
      <c r="B73" s="155"/>
      <c r="C73" s="155"/>
      <c r="D73" s="155"/>
      <c r="E73" s="155"/>
      <c r="F73" s="155"/>
      <c r="G73" s="155"/>
      <c r="H73" s="155"/>
    </row>
    <row r="74" spans="1:8" ht="15.75" x14ac:dyDescent="0.2">
      <c r="A74" s="5"/>
    </row>
    <row r="75" spans="1:8" ht="63" x14ac:dyDescent="0.2">
      <c r="A75" s="6" t="s">
        <v>29</v>
      </c>
      <c r="B75" s="156" t="s">
        <v>34</v>
      </c>
      <c r="C75" s="156"/>
      <c r="D75" s="156" t="s">
        <v>35</v>
      </c>
      <c r="E75" s="156"/>
      <c r="F75" s="6" t="s">
        <v>36</v>
      </c>
      <c r="G75" s="6" t="s">
        <v>37</v>
      </c>
      <c r="H75" s="4" t="s">
        <v>38</v>
      </c>
    </row>
    <row r="76" spans="1:8" ht="15.75" x14ac:dyDescent="0.2">
      <c r="A76" s="6">
        <v>1</v>
      </c>
      <c r="B76" s="156">
        <v>2</v>
      </c>
      <c r="C76" s="156"/>
      <c r="D76" s="156">
        <v>3</v>
      </c>
      <c r="E76" s="156"/>
      <c r="F76" s="6">
        <v>4</v>
      </c>
      <c r="G76" s="6">
        <v>5</v>
      </c>
      <c r="H76" s="4">
        <v>6</v>
      </c>
    </row>
    <row r="77" spans="1:8" ht="47.25" customHeight="1" x14ac:dyDescent="0.2">
      <c r="A77" s="6">
        <v>1</v>
      </c>
      <c r="B77" s="156" t="s">
        <v>39</v>
      </c>
      <c r="C77" s="156"/>
      <c r="D77" s="164">
        <v>583018.79</v>
      </c>
      <c r="E77" s="164"/>
      <c r="F77" s="4">
        <v>1702953.79</v>
      </c>
      <c r="G77" s="4">
        <v>1678824.08</v>
      </c>
      <c r="H77" s="4">
        <f>F77-G77+D77</f>
        <v>607148.5</v>
      </c>
    </row>
    <row r="78" spans="1:8" ht="44.25" customHeight="1" x14ac:dyDescent="0.2">
      <c r="A78" s="6">
        <v>2</v>
      </c>
      <c r="B78" s="156" t="s">
        <v>40</v>
      </c>
      <c r="C78" s="156"/>
      <c r="D78" s="160">
        <v>0</v>
      </c>
      <c r="E78" s="161"/>
      <c r="F78" s="4">
        <v>0</v>
      </c>
      <c r="G78" s="4">
        <v>0</v>
      </c>
      <c r="H78" s="4">
        <f>F78-G78+D78</f>
        <v>0</v>
      </c>
    </row>
    <row r="79" spans="1:8" ht="15.75" customHeight="1" x14ac:dyDescent="0.2">
      <c r="A79" s="157" t="s">
        <v>22</v>
      </c>
      <c r="B79" s="158"/>
      <c r="C79" s="159"/>
      <c r="D79" s="165"/>
      <c r="E79" s="165"/>
      <c r="F79" s="6"/>
      <c r="G79" s="6"/>
      <c r="H79" s="4"/>
    </row>
    <row r="83" spans="2:3" x14ac:dyDescent="0.2">
      <c r="B83" s="140"/>
      <c r="C83" s="139"/>
    </row>
    <row r="84" spans="2:3" x14ac:dyDescent="0.2">
      <c r="B84" s="140"/>
      <c r="C84" s="139"/>
    </row>
    <row r="85" spans="2:3" x14ac:dyDescent="0.2">
      <c r="C85" s="135"/>
    </row>
    <row r="86" spans="2:3" x14ac:dyDescent="0.2">
      <c r="C86" s="135"/>
    </row>
  </sheetData>
  <mergeCells count="61">
    <mergeCell ref="A47:E47"/>
    <mergeCell ref="C52:C65"/>
    <mergeCell ref="F52:F65"/>
    <mergeCell ref="A66:B66"/>
    <mergeCell ref="A48:E48"/>
    <mergeCell ref="A49:E49"/>
    <mergeCell ref="A6:H6"/>
    <mergeCell ref="G1:H1"/>
    <mergeCell ref="G2:H2"/>
    <mergeCell ref="G3:H3"/>
    <mergeCell ref="G4:H4"/>
    <mergeCell ref="G5:H5"/>
    <mergeCell ref="A18:H18"/>
    <mergeCell ref="A7:H7"/>
    <mergeCell ref="A8:H8"/>
    <mergeCell ref="A9:H9"/>
    <mergeCell ref="A10:H10"/>
    <mergeCell ref="A11:H11"/>
    <mergeCell ref="A12:H12"/>
    <mergeCell ref="A13:H13"/>
    <mergeCell ref="A14:H14"/>
    <mergeCell ref="A15:H15"/>
    <mergeCell ref="A16:H16"/>
    <mergeCell ref="A17:H17"/>
    <mergeCell ref="A67:H67"/>
    <mergeCell ref="A19:H19"/>
    <mergeCell ref="A20:H20"/>
    <mergeCell ref="A23:H23"/>
    <mergeCell ref="A25:H25"/>
    <mergeCell ref="A26:A27"/>
    <mergeCell ref="B26:B27"/>
    <mergeCell ref="C26:C27"/>
    <mergeCell ref="D26:D27"/>
    <mergeCell ref="E26:F26"/>
    <mergeCell ref="G26:H26"/>
    <mergeCell ref="A42:D42"/>
    <mergeCell ref="A43:F43"/>
    <mergeCell ref="A44:E44"/>
    <mergeCell ref="A45:E45"/>
    <mergeCell ref="A46:E46"/>
    <mergeCell ref="A69:H69"/>
    <mergeCell ref="B70:C70"/>
    <mergeCell ref="D70:E70"/>
    <mergeCell ref="F70:G70"/>
    <mergeCell ref="B71:C71"/>
    <mergeCell ref="D71:E71"/>
    <mergeCell ref="F71:G71"/>
    <mergeCell ref="B72:C72"/>
    <mergeCell ref="D72:E72"/>
    <mergeCell ref="F72:G72"/>
    <mergeCell ref="A73:H73"/>
    <mergeCell ref="B75:C75"/>
    <mergeCell ref="D75:E75"/>
    <mergeCell ref="A79:C79"/>
    <mergeCell ref="D79:E79"/>
    <mergeCell ref="B76:C76"/>
    <mergeCell ref="D76:E76"/>
    <mergeCell ref="B77:C77"/>
    <mergeCell ref="D77:E77"/>
    <mergeCell ref="B78:C78"/>
    <mergeCell ref="D78:E78"/>
  </mergeCells>
  <pageMargins left="0.7" right="0.7" top="0.75" bottom="0.75" header="0.3" footer="0.3"/>
  <pageSetup paperSize="9" scale="57" fitToHeight="0"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270B5-BA4B-4111-AE6F-65B427EC89CD}">
  <sheetPr>
    <pageSetUpPr fitToPage="1"/>
  </sheetPr>
  <dimension ref="A1:J97"/>
  <sheetViews>
    <sheetView topLeftCell="A76" workbookViewId="0">
      <selection activeCell="B94" sqref="B94:C99"/>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86</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01.07.25'!$D$23</f>
        <v>12183.8</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01.07.25'!$AC$23+'[2]Оригинал Тариф с 01.07.25'!$AE$23)/2</f>
        <v>0.495</v>
      </c>
      <c r="E28" s="20">
        <f>'[18]Пономарева 7'!$G$9</f>
        <v>12183.8</v>
      </c>
      <c r="F28" s="20">
        <f>D28*E28*12</f>
        <v>72371.771999999997</v>
      </c>
      <c r="G28" s="20">
        <f>E28</f>
        <v>12183.8</v>
      </c>
      <c r="H28" s="20">
        <f>D28*G28*12</f>
        <v>72371.771999999997</v>
      </c>
    </row>
    <row r="29" spans="1:8" ht="25.5" x14ac:dyDescent="0.2">
      <c r="A29" s="29">
        <v>2</v>
      </c>
      <c r="B29" s="30" t="s">
        <v>67</v>
      </c>
      <c r="C29" s="18" t="s">
        <v>15</v>
      </c>
      <c r="D29" s="19">
        <f>('[2]Оригинал Тариф с 01.07.25'!$K$23+'[2]Оригинал Тариф с 01.07.25'!$M$23)/2</f>
        <v>0.215</v>
      </c>
      <c r="E29" s="20">
        <f>'[18]Пономарева 7'!$G$9</f>
        <v>12183.8</v>
      </c>
      <c r="F29" s="20">
        <f t="shared" ref="F29:F41" si="0">D29*E29*12</f>
        <v>31434.203999999998</v>
      </c>
      <c r="G29" s="20">
        <f t="shared" ref="G29:G41" si="1">E29</f>
        <v>12183.8</v>
      </c>
      <c r="H29" s="20">
        <f t="shared" ref="H29:H41" si="2">D29*G29*12</f>
        <v>31434.203999999998</v>
      </c>
    </row>
    <row r="30" spans="1:8" ht="25.5" x14ac:dyDescent="0.2">
      <c r="A30" s="29">
        <v>3</v>
      </c>
      <c r="B30" s="30" t="s">
        <v>12</v>
      </c>
      <c r="C30" s="18" t="s">
        <v>15</v>
      </c>
      <c r="D30" s="19">
        <f>('[2]Оригинал Тариф с 01.07.25'!$AX$23+'[2]Оригинал Тариф с 01.07.25'!$AZ$23)/2</f>
        <v>1.595</v>
      </c>
      <c r="E30" s="20">
        <f>'[18]Пономарева 7'!$G$9</f>
        <v>12183.8</v>
      </c>
      <c r="F30" s="20">
        <f t="shared" si="0"/>
        <v>233197.932</v>
      </c>
      <c r="G30" s="20">
        <f t="shared" si="1"/>
        <v>12183.8</v>
      </c>
      <c r="H30" s="20">
        <f t="shared" si="2"/>
        <v>233197.932</v>
      </c>
    </row>
    <row r="31" spans="1:8" ht="38.25" x14ac:dyDescent="0.2">
      <c r="A31" s="29">
        <v>4</v>
      </c>
      <c r="B31" s="30" t="s">
        <v>13</v>
      </c>
      <c r="C31" s="18" t="s">
        <v>15</v>
      </c>
      <c r="D31" s="19">
        <f>('[2]Оригинал Тариф с 01.07.25'!$N$23+'[2]Оригинал Тариф с 01.07.25'!$P$23)/2</f>
        <v>2.9950000000000001</v>
      </c>
      <c r="E31" s="20">
        <f>'[18]Пономарева 7'!$G$9</f>
        <v>12183.8</v>
      </c>
      <c r="F31" s="20">
        <f t="shared" si="0"/>
        <v>437885.772</v>
      </c>
      <c r="G31" s="20">
        <f t="shared" si="1"/>
        <v>12183.8</v>
      </c>
      <c r="H31" s="20">
        <f t="shared" si="2"/>
        <v>437885.772</v>
      </c>
    </row>
    <row r="32" spans="1:8" ht="25.5" x14ac:dyDescent="0.2">
      <c r="A32" s="29">
        <v>5</v>
      </c>
      <c r="B32" s="30" t="s">
        <v>23</v>
      </c>
      <c r="C32" s="18" t="s">
        <v>15</v>
      </c>
      <c r="D32" s="19">
        <f>('[2]Оригинал Тариф с 01.07.25'!$H$23+'[2]Оригинал Тариф с 01.07.25'!$J$23)/2</f>
        <v>2.09</v>
      </c>
      <c r="E32" s="20">
        <f>'[18]Пономарева 7'!$G$9</f>
        <v>12183.8</v>
      </c>
      <c r="F32" s="20">
        <f t="shared" si="0"/>
        <v>305569.70399999997</v>
      </c>
      <c r="G32" s="20">
        <f t="shared" si="1"/>
        <v>12183.8</v>
      </c>
      <c r="H32" s="20">
        <f t="shared" si="2"/>
        <v>305569.70399999997</v>
      </c>
    </row>
    <row r="33" spans="1:10" ht="76.5" x14ac:dyDescent="0.2">
      <c r="A33" s="29">
        <v>6</v>
      </c>
      <c r="B33" s="30" t="s">
        <v>17</v>
      </c>
      <c r="C33" s="18" t="s">
        <v>15</v>
      </c>
      <c r="D33" s="19">
        <f>('[2]Оригинал Тариф с 01.07.25'!$W$23+'[2]Оригинал Тариф с 01.07.25'!$Y$23)/2</f>
        <v>1.2549999999999999</v>
      </c>
      <c r="E33" s="20">
        <f>'[18]Пономарева 7'!$G$9</f>
        <v>12183.8</v>
      </c>
      <c r="F33" s="20">
        <f t="shared" si="0"/>
        <v>183488.02799999999</v>
      </c>
      <c r="G33" s="20">
        <f t="shared" si="1"/>
        <v>12183.8</v>
      </c>
      <c r="H33" s="20">
        <f t="shared" si="2"/>
        <v>183488.02799999999</v>
      </c>
    </row>
    <row r="34" spans="1:10" ht="76.5" x14ac:dyDescent="0.2">
      <c r="A34" s="29">
        <v>7</v>
      </c>
      <c r="B34" s="30" t="s">
        <v>18</v>
      </c>
      <c r="C34" s="18" t="s">
        <v>15</v>
      </c>
      <c r="D34" s="19">
        <f>('[2]Оригинал Тариф с 01.07.25'!$AI$23+'[2]Оригинал Тариф с 01.07.25'!$AK$23)/2</f>
        <v>1.72</v>
      </c>
      <c r="E34" s="20">
        <f>'[18]Пономарева 7'!$G$9</f>
        <v>12183.8</v>
      </c>
      <c r="F34" s="20">
        <f t="shared" si="0"/>
        <v>251473.63199999998</v>
      </c>
      <c r="G34" s="20">
        <f t="shared" si="1"/>
        <v>12183.8</v>
      </c>
      <c r="H34" s="20">
        <f t="shared" si="2"/>
        <v>251473.63199999998</v>
      </c>
    </row>
    <row r="35" spans="1:10" ht="76.5" x14ac:dyDescent="0.2">
      <c r="A35" s="29">
        <v>8</v>
      </c>
      <c r="B35" s="30" t="s">
        <v>19</v>
      </c>
      <c r="C35" s="18" t="s">
        <v>15</v>
      </c>
      <c r="D35" s="19">
        <f>('[2]Оригинал Тариф с 01.07.25'!$AO$23+'[2]Оригинал Тариф с 01.07.25'!$AQ$23)/2</f>
        <v>0.42</v>
      </c>
      <c r="E35" s="20">
        <f>'[18]Пономарева 7'!$G$9</f>
        <v>12183.8</v>
      </c>
      <c r="F35" s="20">
        <f t="shared" si="0"/>
        <v>61406.351999999999</v>
      </c>
      <c r="G35" s="20">
        <f t="shared" si="1"/>
        <v>12183.8</v>
      </c>
      <c r="H35" s="20">
        <f t="shared" si="2"/>
        <v>61406.351999999999</v>
      </c>
    </row>
    <row r="36" spans="1:10" ht="76.5" x14ac:dyDescent="0.2">
      <c r="A36" s="29">
        <v>9</v>
      </c>
      <c r="B36" s="30" t="s">
        <v>20</v>
      </c>
      <c r="C36" s="18" t="s">
        <v>15</v>
      </c>
      <c r="D36" s="19">
        <f>('[2]Оригинал Тариф с 01.07.25'!$AR$23+'[2]Оригинал Тариф с 01.07.25'!$AT$23)/2</f>
        <v>0.16500000000000001</v>
      </c>
      <c r="E36" s="20">
        <f>'[18]Пономарева 7'!$G$9</f>
        <v>12183.8</v>
      </c>
      <c r="F36" s="20">
        <f t="shared" si="0"/>
        <v>24123.923999999999</v>
      </c>
      <c r="G36" s="20">
        <f t="shared" si="1"/>
        <v>12183.8</v>
      </c>
      <c r="H36" s="20">
        <f t="shared" si="2"/>
        <v>24123.923999999999</v>
      </c>
    </row>
    <row r="37" spans="1:10" ht="76.5" x14ac:dyDescent="0.2">
      <c r="A37" s="29">
        <v>10</v>
      </c>
      <c r="B37" s="30" t="s">
        <v>68</v>
      </c>
      <c r="C37" s="18" t="s">
        <v>15</v>
      </c>
      <c r="D37" s="19">
        <f>('[2]Оригинал Тариф с 01.07.25'!$AL$23+'[2]Оригинал Тариф с 01.07.25'!$AN$23)/2</f>
        <v>0.56499999999999995</v>
      </c>
      <c r="E37" s="20">
        <f>'[18]Пономарева 7'!$G$9</f>
        <v>12183.8</v>
      </c>
      <c r="F37" s="20">
        <f t="shared" si="0"/>
        <v>82606.16399999999</v>
      </c>
      <c r="G37" s="20">
        <f t="shared" si="1"/>
        <v>12183.8</v>
      </c>
      <c r="H37" s="20">
        <f t="shared" si="2"/>
        <v>82606.16399999999</v>
      </c>
    </row>
    <row r="38" spans="1:10" ht="25.5" x14ac:dyDescent="0.2">
      <c r="A38" s="29">
        <v>11</v>
      </c>
      <c r="B38" s="30" t="s">
        <v>14</v>
      </c>
      <c r="C38" s="18" t="s">
        <v>15</v>
      </c>
      <c r="D38" s="19">
        <f>('[2]Оригинал Тариф с 01.07.25'!$AF$23+'[2]Оригинал Тариф с 01.07.25'!$AH$23)/2</f>
        <v>0.41000000000000003</v>
      </c>
      <c r="E38" s="20">
        <f>'[18]Пономарева 7'!$G$9</f>
        <v>12183.8</v>
      </c>
      <c r="F38" s="20">
        <f t="shared" si="0"/>
        <v>59944.296000000002</v>
      </c>
      <c r="G38" s="20">
        <f t="shared" si="1"/>
        <v>12183.8</v>
      </c>
      <c r="H38" s="20">
        <f t="shared" si="2"/>
        <v>59944.296000000002</v>
      </c>
    </row>
    <row r="39" spans="1:10" x14ac:dyDescent="0.2">
      <c r="A39" s="29">
        <v>12</v>
      </c>
      <c r="B39" s="30" t="s">
        <v>69</v>
      </c>
      <c r="C39" s="18" t="s">
        <v>15</v>
      </c>
      <c r="D39" s="19">
        <f>('[2]Оригинал Тариф с 01.07.25'!$T$23+'[2]Оригинал Тариф с 01.07.25'!$V$23)/2</f>
        <v>0.92500000000000004</v>
      </c>
      <c r="E39" s="20">
        <f>'[18]Пономарева 7'!$G$9</f>
        <v>12183.8</v>
      </c>
      <c r="F39" s="20">
        <f t="shared" si="0"/>
        <v>135240.18</v>
      </c>
      <c r="G39" s="20">
        <f t="shared" si="1"/>
        <v>12183.8</v>
      </c>
      <c r="H39" s="20">
        <f t="shared" si="2"/>
        <v>135240.18</v>
      </c>
    </row>
    <row r="40" spans="1:10" ht="38.25" x14ac:dyDescent="0.2">
      <c r="A40" s="29">
        <v>13</v>
      </c>
      <c r="B40" s="30" t="s">
        <v>21</v>
      </c>
      <c r="C40" s="18" t="s">
        <v>15</v>
      </c>
      <c r="D40" s="19">
        <f>('[2]Оригинал Тариф с 01.07.25'!$Q$23+'[2]Оригинал Тариф с 01.07.25'!$S$23)/2</f>
        <v>2.89</v>
      </c>
      <c r="E40" s="20">
        <f>'[18]Пономарева 7'!$G$9</f>
        <v>12183.8</v>
      </c>
      <c r="F40" s="20">
        <f t="shared" si="0"/>
        <v>422534.18400000001</v>
      </c>
      <c r="G40" s="20">
        <f t="shared" si="1"/>
        <v>12183.8</v>
      </c>
      <c r="H40" s="20">
        <f t="shared" si="2"/>
        <v>422534.18400000001</v>
      </c>
    </row>
    <row r="41" spans="1:10" x14ac:dyDescent="0.2">
      <c r="A41" s="29">
        <v>14</v>
      </c>
      <c r="B41" s="30" t="s">
        <v>70</v>
      </c>
      <c r="C41" s="18" t="s">
        <v>15</v>
      </c>
      <c r="D41" s="19">
        <f>('[2]Оригинал Тариф с 01.07.25'!$Z$23+'[2]Оригинал Тариф с 01.07.25'!$AB$23)/2</f>
        <v>5.74</v>
      </c>
      <c r="E41" s="20">
        <f>'[18]Пономарева 7'!$G$9</f>
        <v>12183.8</v>
      </c>
      <c r="F41" s="20">
        <f t="shared" si="0"/>
        <v>839220.14400000009</v>
      </c>
      <c r="G41" s="20">
        <f t="shared" si="1"/>
        <v>12183.8</v>
      </c>
      <c r="H41" s="20">
        <f t="shared" si="2"/>
        <v>839220.14400000009</v>
      </c>
    </row>
    <row r="42" spans="1:10" ht="12.75" customHeight="1" x14ac:dyDescent="0.2">
      <c r="A42" s="212" t="s">
        <v>6</v>
      </c>
      <c r="B42" s="213"/>
      <c r="C42" s="213"/>
      <c r="D42" s="214"/>
      <c r="E42" s="21"/>
      <c r="F42" s="21">
        <f>SUM(F28:F41)</f>
        <v>3140496.2879999997</v>
      </c>
      <c r="G42" s="21"/>
      <c r="H42" s="21">
        <f>SUM(H28:H41)</f>
        <v>3140496.2879999997</v>
      </c>
    </row>
    <row r="43" spans="1:10" ht="39" customHeight="1" x14ac:dyDescent="0.2">
      <c r="A43" s="155" t="s">
        <v>134</v>
      </c>
      <c r="B43" s="169"/>
      <c r="C43" s="169"/>
      <c r="D43" s="169"/>
      <c r="E43" s="169"/>
      <c r="F43" s="169"/>
      <c r="G43"/>
      <c r="H43"/>
    </row>
    <row r="44" spans="1:10" ht="26.25" customHeight="1" x14ac:dyDescent="0.2">
      <c r="A44" s="232" t="s">
        <v>135</v>
      </c>
      <c r="B44" s="232"/>
      <c r="C44" s="232"/>
      <c r="D44" s="232"/>
      <c r="E44" s="232"/>
      <c r="F44" s="54">
        <v>-213245.49750000035</v>
      </c>
      <c r="G44"/>
      <c r="H44"/>
    </row>
    <row r="45" spans="1:10" ht="50.25" customHeight="1" x14ac:dyDescent="0.2">
      <c r="A45" s="232" t="s">
        <v>125</v>
      </c>
      <c r="B45" s="232"/>
      <c r="C45" s="232"/>
      <c r="D45" s="232"/>
      <c r="E45" s="232"/>
      <c r="F45" s="54">
        <v>548271</v>
      </c>
      <c r="G45"/>
      <c r="H45" s="43"/>
      <c r="I45" s="43"/>
      <c r="J45" s="43"/>
    </row>
    <row r="46" spans="1:10" ht="30.75" customHeight="1" x14ac:dyDescent="0.2">
      <c r="A46" s="233" t="s">
        <v>142</v>
      </c>
      <c r="B46" s="234"/>
      <c r="C46" s="234"/>
      <c r="D46" s="234"/>
      <c r="E46" s="235"/>
      <c r="F46" s="54">
        <v>8731.7999999999993</v>
      </c>
      <c r="G46"/>
      <c r="H46" s="43"/>
      <c r="I46" s="43"/>
      <c r="J46" s="43"/>
    </row>
    <row r="47" spans="1:10" ht="30.75" customHeight="1" x14ac:dyDescent="0.2">
      <c r="A47" s="233" t="s">
        <v>126</v>
      </c>
      <c r="B47" s="234"/>
      <c r="C47" s="234"/>
      <c r="D47" s="234"/>
      <c r="E47" s="235"/>
      <c r="F47" s="54">
        <f>SUM(F44:F46)</f>
        <v>343757.30249999964</v>
      </c>
      <c r="G47"/>
      <c r="H47" s="43"/>
      <c r="I47" s="43"/>
      <c r="J47" s="43"/>
    </row>
    <row r="48" spans="1:10" ht="24.75" customHeight="1" x14ac:dyDescent="0.2">
      <c r="A48" s="232" t="s">
        <v>127</v>
      </c>
      <c r="B48" s="232"/>
      <c r="C48" s="232"/>
      <c r="D48" s="232"/>
      <c r="E48" s="232"/>
      <c r="F48" s="54">
        <v>456860.32</v>
      </c>
      <c r="G48"/>
      <c r="H48"/>
      <c r="I48" s="67"/>
    </row>
    <row r="49" spans="1:8" ht="27" customHeight="1" x14ac:dyDescent="0.2">
      <c r="A49" s="232" t="s">
        <v>128</v>
      </c>
      <c r="B49" s="232"/>
      <c r="C49" s="232"/>
      <c r="D49" s="232"/>
      <c r="E49" s="232"/>
      <c r="F49" s="62">
        <f>F47-F48</f>
        <v>-113103.01750000037</v>
      </c>
      <c r="G49"/>
      <c r="H49"/>
    </row>
    <row r="50" spans="1:8" ht="16.5" customHeight="1" x14ac:dyDescent="0.2">
      <c r="A50" s="40"/>
      <c r="B50" s="41"/>
      <c r="C50" s="41"/>
      <c r="D50" s="41"/>
      <c r="E50" s="41"/>
      <c r="F50" s="41"/>
      <c r="G50"/>
      <c r="H50"/>
    </row>
    <row r="51" spans="1:8" ht="145.35" customHeight="1" x14ac:dyDescent="0.2">
      <c r="A51" s="44" t="s">
        <v>1</v>
      </c>
      <c r="B51" s="45" t="s">
        <v>8</v>
      </c>
      <c r="C51" s="46" t="s">
        <v>41</v>
      </c>
      <c r="D51" s="1" t="s">
        <v>9</v>
      </c>
      <c r="E51" s="2" t="s">
        <v>42</v>
      </c>
      <c r="F51" s="2" t="s">
        <v>43</v>
      </c>
      <c r="G51"/>
      <c r="H51"/>
    </row>
    <row r="52" spans="1:8" ht="24.95" customHeight="1" x14ac:dyDescent="0.2">
      <c r="A52" s="60">
        <v>1</v>
      </c>
      <c r="B52" s="63" t="s">
        <v>422</v>
      </c>
      <c r="C52" s="141" t="s">
        <v>130</v>
      </c>
      <c r="D52" s="57">
        <v>479.81</v>
      </c>
      <c r="E52" s="18" t="s">
        <v>133</v>
      </c>
      <c r="F52" s="207" t="s">
        <v>131</v>
      </c>
      <c r="G52"/>
    </row>
    <row r="53" spans="1:8" ht="24.95" customHeight="1" x14ac:dyDescent="0.2">
      <c r="A53" s="60">
        <v>2</v>
      </c>
      <c r="B53" s="63" t="s">
        <v>423</v>
      </c>
      <c r="C53" s="215"/>
      <c r="D53" s="57">
        <v>700.24</v>
      </c>
      <c r="E53" s="18" t="s">
        <v>133</v>
      </c>
      <c r="F53" s="208"/>
      <c r="G53"/>
    </row>
    <row r="54" spans="1:8" ht="24.95" customHeight="1" x14ac:dyDescent="0.2">
      <c r="A54" s="60">
        <v>3</v>
      </c>
      <c r="B54" s="63" t="s">
        <v>424</v>
      </c>
      <c r="C54" s="215"/>
      <c r="D54" s="57">
        <v>4430.1100000000006</v>
      </c>
      <c r="E54" s="18" t="s">
        <v>145</v>
      </c>
      <c r="F54" s="208"/>
      <c r="G54"/>
    </row>
    <row r="55" spans="1:8" ht="24.95" customHeight="1" x14ac:dyDescent="0.2">
      <c r="A55" s="60">
        <v>4</v>
      </c>
      <c r="B55" s="63" t="s">
        <v>425</v>
      </c>
      <c r="C55" s="215"/>
      <c r="D55" s="57">
        <v>28646.21</v>
      </c>
      <c r="E55" s="18" t="s">
        <v>294</v>
      </c>
      <c r="F55" s="208"/>
      <c r="G55"/>
    </row>
    <row r="56" spans="1:8" ht="24.95" customHeight="1" x14ac:dyDescent="0.2">
      <c r="A56" s="60">
        <v>5</v>
      </c>
      <c r="B56" s="63" t="s">
        <v>426</v>
      </c>
      <c r="C56" s="215"/>
      <c r="D56" s="57">
        <v>33182.11</v>
      </c>
      <c r="E56" s="18" t="s">
        <v>214</v>
      </c>
      <c r="F56" s="208"/>
      <c r="G56"/>
    </row>
    <row r="57" spans="1:8" ht="24.95" customHeight="1" x14ac:dyDescent="0.2">
      <c r="A57" s="60">
        <v>6</v>
      </c>
      <c r="B57" s="63" t="s">
        <v>427</v>
      </c>
      <c r="C57" s="215"/>
      <c r="D57" s="57">
        <v>5478.08</v>
      </c>
      <c r="E57" s="18" t="s">
        <v>133</v>
      </c>
      <c r="F57" s="208"/>
      <c r="G57"/>
    </row>
    <row r="58" spans="1:8" ht="24.95" customHeight="1" x14ac:dyDescent="0.2">
      <c r="A58" s="60">
        <v>7</v>
      </c>
      <c r="B58" s="63" t="s">
        <v>428</v>
      </c>
      <c r="C58" s="215"/>
      <c r="D58" s="57">
        <v>4604.76</v>
      </c>
      <c r="E58" s="18" t="s">
        <v>250</v>
      </c>
      <c r="F58" s="208"/>
      <c r="G58"/>
    </row>
    <row r="59" spans="1:8" ht="24.95" customHeight="1" x14ac:dyDescent="0.2">
      <c r="A59" s="60">
        <v>8</v>
      </c>
      <c r="B59" s="63" t="s">
        <v>429</v>
      </c>
      <c r="C59" s="215"/>
      <c r="D59" s="57">
        <v>2078.27</v>
      </c>
      <c r="E59" s="18" t="s">
        <v>133</v>
      </c>
      <c r="F59" s="208"/>
      <c r="G59"/>
    </row>
    <row r="60" spans="1:8" ht="24.95" customHeight="1" x14ac:dyDescent="0.2">
      <c r="A60" s="60">
        <v>9</v>
      </c>
      <c r="B60" s="63" t="s">
        <v>430</v>
      </c>
      <c r="C60" s="215"/>
      <c r="D60" s="57">
        <v>21772.32</v>
      </c>
      <c r="E60" s="18" t="s">
        <v>133</v>
      </c>
      <c r="F60" s="208"/>
      <c r="G60"/>
    </row>
    <row r="61" spans="1:8" ht="77.25" customHeight="1" x14ac:dyDescent="0.2">
      <c r="A61" s="60">
        <v>10</v>
      </c>
      <c r="B61" s="63" t="s">
        <v>431</v>
      </c>
      <c r="C61" s="215"/>
      <c r="D61" s="57">
        <v>16939.34</v>
      </c>
      <c r="E61" s="18" t="s">
        <v>432</v>
      </c>
      <c r="F61" s="208"/>
      <c r="G61"/>
    </row>
    <row r="62" spans="1:8" ht="24.95" customHeight="1" x14ac:dyDescent="0.2">
      <c r="A62" s="60">
        <v>11</v>
      </c>
      <c r="B62" s="63" t="s">
        <v>433</v>
      </c>
      <c r="C62" s="215"/>
      <c r="D62" s="57">
        <v>235830.09</v>
      </c>
      <c r="E62" s="18" t="s">
        <v>434</v>
      </c>
      <c r="F62" s="208"/>
      <c r="G62"/>
    </row>
    <row r="63" spans="1:8" ht="24.95" customHeight="1" x14ac:dyDescent="0.2">
      <c r="A63" s="60">
        <v>12</v>
      </c>
      <c r="B63" s="63" t="s">
        <v>435</v>
      </c>
      <c r="C63" s="215"/>
      <c r="D63" s="57">
        <v>3699.12</v>
      </c>
      <c r="E63" s="18" t="s">
        <v>218</v>
      </c>
      <c r="F63" s="208"/>
      <c r="G63"/>
    </row>
    <row r="64" spans="1:8" ht="24.95" customHeight="1" x14ac:dyDescent="0.2">
      <c r="A64" s="60">
        <v>13</v>
      </c>
      <c r="B64" s="63" t="s">
        <v>436</v>
      </c>
      <c r="C64" s="215"/>
      <c r="D64" s="57">
        <v>7410.4400000000005</v>
      </c>
      <c r="E64" s="18" t="s">
        <v>437</v>
      </c>
      <c r="F64" s="208"/>
      <c r="G64"/>
    </row>
    <row r="65" spans="1:8" ht="54" customHeight="1" x14ac:dyDescent="0.2">
      <c r="A65" s="60">
        <v>14</v>
      </c>
      <c r="B65" s="64" t="s">
        <v>438</v>
      </c>
      <c r="C65" s="215"/>
      <c r="D65" s="57">
        <v>4099.3500000000004</v>
      </c>
      <c r="E65" s="18" t="s">
        <v>439</v>
      </c>
      <c r="F65" s="208"/>
      <c r="G65"/>
    </row>
    <row r="66" spans="1:8" ht="24.95" customHeight="1" x14ac:dyDescent="0.2">
      <c r="A66" s="60">
        <v>15</v>
      </c>
      <c r="B66" s="63" t="s">
        <v>440</v>
      </c>
      <c r="C66" s="215"/>
      <c r="D66" s="57">
        <v>5946.36</v>
      </c>
      <c r="E66" s="18" t="s">
        <v>133</v>
      </c>
      <c r="F66" s="208"/>
      <c r="G66"/>
    </row>
    <row r="67" spans="1:8" ht="30" customHeight="1" x14ac:dyDescent="0.2">
      <c r="A67" s="60">
        <v>16</v>
      </c>
      <c r="B67" s="63" t="s">
        <v>129</v>
      </c>
      <c r="C67" s="215"/>
      <c r="D67" s="57">
        <v>1200</v>
      </c>
      <c r="E67" s="18"/>
      <c r="F67" s="208"/>
      <c r="G67"/>
    </row>
    <row r="68" spans="1:8" ht="157.5" customHeight="1" x14ac:dyDescent="0.2">
      <c r="A68" s="60">
        <v>17</v>
      </c>
      <c r="B68" s="63" t="s">
        <v>441</v>
      </c>
      <c r="C68" s="215"/>
      <c r="D68" s="57">
        <v>24336.329999999998</v>
      </c>
      <c r="E68" s="18" t="s">
        <v>442</v>
      </c>
      <c r="F68" s="208"/>
      <c r="G68"/>
    </row>
    <row r="69" spans="1:8" ht="36" customHeight="1" x14ac:dyDescent="0.2">
      <c r="A69" s="60">
        <v>18</v>
      </c>
      <c r="B69" s="63" t="s">
        <v>443</v>
      </c>
      <c r="C69" s="215"/>
      <c r="D69" s="57">
        <v>2025.03</v>
      </c>
      <c r="E69" s="57"/>
      <c r="F69" s="208"/>
      <c r="G69"/>
    </row>
    <row r="70" spans="1:8" ht="24.95" customHeight="1" x14ac:dyDescent="0.2">
      <c r="A70" s="60">
        <v>19</v>
      </c>
      <c r="B70" s="63" t="s">
        <v>444</v>
      </c>
      <c r="C70" s="215"/>
      <c r="D70" s="57">
        <v>1727.7</v>
      </c>
      <c r="E70" s="18" t="s">
        <v>133</v>
      </c>
      <c r="F70" s="208"/>
      <c r="G70"/>
    </row>
    <row r="71" spans="1:8" ht="24.95" customHeight="1" x14ac:dyDescent="0.2">
      <c r="A71" s="60">
        <v>20</v>
      </c>
      <c r="B71" s="63" t="s">
        <v>445</v>
      </c>
      <c r="C71" s="215"/>
      <c r="D71" s="57">
        <v>3542.87</v>
      </c>
      <c r="E71" s="18" t="s">
        <v>133</v>
      </c>
      <c r="F71" s="208"/>
      <c r="G71"/>
    </row>
    <row r="72" spans="1:8" ht="30.75" customHeight="1" x14ac:dyDescent="0.2">
      <c r="A72" s="60">
        <v>21</v>
      </c>
      <c r="B72" s="63" t="s">
        <v>446</v>
      </c>
      <c r="C72" s="215"/>
      <c r="D72" s="57">
        <v>4007.27</v>
      </c>
      <c r="E72" s="18" t="s">
        <v>133</v>
      </c>
      <c r="F72" s="208"/>
      <c r="G72"/>
    </row>
    <row r="73" spans="1:8" ht="36" customHeight="1" x14ac:dyDescent="0.2">
      <c r="A73" s="60">
        <v>22</v>
      </c>
      <c r="B73" s="63" t="s">
        <v>447</v>
      </c>
      <c r="C73" s="215"/>
      <c r="D73" s="57">
        <v>14633.6</v>
      </c>
      <c r="E73" s="57"/>
      <c r="F73" s="208"/>
      <c r="G73"/>
    </row>
    <row r="74" spans="1:8" ht="24.95" customHeight="1" x14ac:dyDescent="0.2">
      <c r="A74" s="60">
        <v>23</v>
      </c>
      <c r="B74" s="63" t="s">
        <v>448</v>
      </c>
      <c r="C74" s="215"/>
      <c r="D74" s="57">
        <v>3350.07</v>
      </c>
      <c r="E74" s="18" t="s">
        <v>133</v>
      </c>
      <c r="F74" s="208"/>
      <c r="G74"/>
    </row>
    <row r="75" spans="1:8" ht="24.95" customHeight="1" x14ac:dyDescent="0.2">
      <c r="A75" s="60">
        <v>24</v>
      </c>
      <c r="B75" s="63" t="s">
        <v>449</v>
      </c>
      <c r="C75" s="215"/>
      <c r="D75" s="57">
        <v>19910.03</v>
      </c>
      <c r="E75" s="18" t="s">
        <v>133</v>
      </c>
      <c r="F75" s="208"/>
      <c r="G75"/>
    </row>
    <row r="76" spans="1:8" ht="24.95" customHeight="1" x14ac:dyDescent="0.2">
      <c r="A76" s="60">
        <v>25</v>
      </c>
      <c r="B76" s="63" t="s">
        <v>450</v>
      </c>
      <c r="C76" s="216"/>
      <c r="D76" s="57">
        <v>6830.81</v>
      </c>
      <c r="E76" s="57"/>
      <c r="F76" s="209"/>
      <c r="G76"/>
    </row>
    <row r="77" spans="1:8" ht="24.95" customHeight="1" x14ac:dyDescent="0.2">
      <c r="A77" s="146" t="s">
        <v>6</v>
      </c>
      <c r="B77" s="148"/>
      <c r="C77" s="52"/>
      <c r="D77" s="53">
        <f>SUM(D52:D76)</f>
        <v>456860.32</v>
      </c>
      <c r="E77" s="61" t="s">
        <v>7</v>
      </c>
      <c r="F77" s="12"/>
      <c r="G77"/>
    </row>
    <row r="78" spans="1:8" ht="24.95" customHeight="1" x14ac:dyDescent="0.2">
      <c r="A78" s="196" t="s">
        <v>59</v>
      </c>
      <c r="B78" s="196"/>
      <c r="C78" s="196"/>
      <c r="D78" s="196"/>
      <c r="E78" s="196"/>
      <c r="F78" s="196"/>
      <c r="G78" s="196"/>
      <c r="H78" s="196"/>
    </row>
    <row r="79" spans="1:8" ht="24.95" customHeight="1" x14ac:dyDescent="0.2">
      <c r="A79" s="10"/>
      <c r="B79" s="10"/>
      <c r="C79" s="10"/>
      <c r="D79" s="10"/>
      <c r="E79" s="10"/>
      <c r="F79" s="10"/>
      <c r="G79" s="35">
        <f>'[1]Оригинал Тариф с 01.07.25'!$BK$23</f>
        <v>740531.36399999994</v>
      </c>
      <c r="H79" s="10"/>
    </row>
    <row r="80" spans="1:8" ht="24.95" customHeight="1" x14ac:dyDescent="0.2">
      <c r="A80" s="155" t="s">
        <v>28</v>
      </c>
      <c r="B80" s="155"/>
      <c r="C80" s="155"/>
      <c r="D80" s="155"/>
      <c r="E80" s="155"/>
      <c r="F80" s="155"/>
      <c r="G80" s="155"/>
      <c r="H80" s="155"/>
    </row>
    <row r="81" spans="1:8" ht="24.95" customHeight="1" x14ac:dyDescent="0.2">
      <c r="A81" s="6" t="s">
        <v>29</v>
      </c>
      <c r="B81" s="157" t="s">
        <v>30</v>
      </c>
      <c r="C81" s="159"/>
      <c r="D81" s="157" t="s">
        <v>31</v>
      </c>
      <c r="E81" s="159"/>
      <c r="F81" s="157" t="s">
        <v>32</v>
      </c>
      <c r="G81" s="159"/>
    </row>
    <row r="82" spans="1:8" ht="24.95" customHeight="1" x14ac:dyDescent="0.2">
      <c r="A82" s="4">
        <v>1</v>
      </c>
      <c r="B82" s="162">
        <v>2</v>
      </c>
      <c r="C82" s="163"/>
      <c r="D82" s="162">
        <v>3</v>
      </c>
      <c r="E82" s="163"/>
      <c r="F82" s="162">
        <v>4</v>
      </c>
      <c r="G82" s="163"/>
    </row>
    <row r="83" spans="1:8" ht="24.95" customHeight="1" x14ac:dyDescent="0.2">
      <c r="A83" s="6"/>
      <c r="B83" s="162">
        <v>3</v>
      </c>
      <c r="C83" s="163"/>
      <c r="D83" s="162">
        <v>2</v>
      </c>
      <c r="E83" s="163"/>
      <c r="F83" s="153">
        <v>71154</v>
      </c>
      <c r="G83" s="154"/>
    </row>
    <row r="84" spans="1:8" ht="24.95" customHeight="1" x14ac:dyDescent="0.2">
      <c r="A84" s="155" t="s">
        <v>33</v>
      </c>
      <c r="B84" s="155"/>
      <c r="C84" s="155"/>
      <c r="D84" s="155"/>
      <c r="E84" s="155"/>
      <c r="F84" s="155"/>
      <c r="G84" s="155"/>
      <c r="H84" s="155"/>
    </row>
    <row r="85" spans="1:8" ht="24.95" customHeight="1" x14ac:dyDescent="0.2">
      <c r="A85" s="5"/>
    </row>
    <row r="86" spans="1:8" ht="24.95" customHeight="1" x14ac:dyDescent="0.2">
      <c r="A86" s="6" t="s">
        <v>29</v>
      </c>
      <c r="B86" s="157" t="s">
        <v>34</v>
      </c>
      <c r="C86" s="159"/>
      <c r="D86" s="157" t="s">
        <v>35</v>
      </c>
      <c r="E86" s="159"/>
      <c r="F86" s="6" t="s">
        <v>36</v>
      </c>
      <c r="G86" s="6" t="s">
        <v>37</v>
      </c>
      <c r="H86" s="4" t="s">
        <v>38</v>
      </c>
    </row>
    <row r="87" spans="1:8" ht="51" customHeight="1" x14ac:dyDescent="0.2">
      <c r="A87" s="6">
        <v>1</v>
      </c>
      <c r="B87" s="157">
        <v>2</v>
      </c>
      <c r="C87" s="159"/>
      <c r="D87" s="157">
        <v>3</v>
      </c>
      <c r="E87" s="159"/>
      <c r="F87" s="6">
        <v>4</v>
      </c>
      <c r="G87" s="6">
        <v>5</v>
      </c>
      <c r="H87" s="4">
        <v>6</v>
      </c>
    </row>
    <row r="88" spans="1:8" ht="24.95" customHeight="1" x14ac:dyDescent="0.2">
      <c r="A88" s="6">
        <v>1</v>
      </c>
      <c r="B88" s="157" t="s">
        <v>39</v>
      </c>
      <c r="C88" s="159"/>
      <c r="D88" s="160">
        <v>815692.83</v>
      </c>
      <c r="E88" s="161"/>
      <c r="F88" s="4">
        <v>5502364.7400000002</v>
      </c>
      <c r="G88" s="4">
        <v>5531482.75</v>
      </c>
      <c r="H88" s="4">
        <f>F88-G88+D88</f>
        <v>786574.82000000018</v>
      </c>
    </row>
    <row r="89" spans="1:8" ht="24.95" customHeight="1" x14ac:dyDescent="0.2">
      <c r="A89" s="6">
        <v>2</v>
      </c>
      <c r="B89" s="157" t="s">
        <v>40</v>
      </c>
      <c r="C89" s="159"/>
      <c r="D89" s="160">
        <v>6764.54</v>
      </c>
      <c r="E89" s="161"/>
      <c r="F89" s="4">
        <v>80090.600000000006</v>
      </c>
      <c r="G89" s="4">
        <v>84686.09</v>
      </c>
      <c r="H89" s="4">
        <f>F89-G89+D89</f>
        <v>2169.0500000000093</v>
      </c>
    </row>
    <row r="90" spans="1:8" ht="24.95" customHeight="1" x14ac:dyDescent="0.2">
      <c r="A90" s="157" t="s">
        <v>22</v>
      </c>
      <c r="B90" s="158"/>
      <c r="C90" s="159"/>
      <c r="D90" s="225"/>
      <c r="E90" s="226"/>
      <c r="F90" s="6"/>
      <c r="G90" s="6"/>
      <c r="H90" s="4"/>
    </row>
    <row r="94" spans="1:8" x14ac:dyDescent="0.2">
      <c r="B94" s="140"/>
      <c r="C94" s="139"/>
    </row>
    <row r="95" spans="1:8" x14ac:dyDescent="0.2">
      <c r="B95" s="140"/>
      <c r="C95" s="139"/>
    </row>
    <row r="96" spans="1:8" x14ac:dyDescent="0.2">
      <c r="C96" s="135"/>
    </row>
    <row r="97" spans="3:3" x14ac:dyDescent="0.2">
      <c r="C97" s="135"/>
    </row>
  </sheetData>
  <mergeCells count="61">
    <mergeCell ref="A47:E47"/>
    <mergeCell ref="C52:C76"/>
    <mergeCell ref="F52:F76"/>
    <mergeCell ref="A77:B77"/>
    <mergeCell ref="A48:E48"/>
    <mergeCell ref="A49:E49"/>
    <mergeCell ref="A6:H6"/>
    <mergeCell ref="G1:H1"/>
    <mergeCell ref="G2:H2"/>
    <mergeCell ref="G3:H3"/>
    <mergeCell ref="G4:H4"/>
    <mergeCell ref="G5:H5"/>
    <mergeCell ref="A18:H18"/>
    <mergeCell ref="A7:H7"/>
    <mergeCell ref="A8:H8"/>
    <mergeCell ref="A9:H9"/>
    <mergeCell ref="A10:H10"/>
    <mergeCell ref="A11:H11"/>
    <mergeCell ref="A12:H12"/>
    <mergeCell ref="A13:H13"/>
    <mergeCell ref="A14:H14"/>
    <mergeCell ref="A15:H15"/>
    <mergeCell ref="A16:H16"/>
    <mergeCell ref="A17:H17"/>
    <mergeCell ref="A78:H78"/>
    <mergeCell ref="A19:H19"/>
    <mergeCell ref="A20:H20"/>
    <mergeCell ref="A23:H23"/>
    <mergeCell ref="A25:H25"/>
    <mergeCell ref="A26:A27"/>
    <mergeCell ref="B26:B27"/>
    <mergeCell ref="C26:C27"/>
    <mergeCell ref="D26:D27"/>
    <mergeCell ref="E26:F26"/>
    <mergeCell ref="G26:H26"/>
    <mergeCell ref="A42:D42"/>
    <mergeCell ref="A43:F43"/>
    <mergeCell ref="A44:E44"/>
    <mergeCell ref="A45:E45"/>
    <mergeCell ref="A46:E46"/>
    <mergeCell ref="A80:H80"/>
    <mergeCell ref="B81:C81"/>
    <mergeCell ref="D81:E81"/>
    <mergeCell ref="F81:G81"/>
    <mergeCell ref="B82:C82"/>
    <mergeCell ref="D82:E82"/>
    <mergeCell ref="F82:G82"/>
    <mergeCell ref="B83:C83"/>
    <mergeCell ref="D83:E83"/>
    <mergeCell ref="F83:G83"/>
    <mergeCell ref="A84:H84"/>
    <mergeCell ref="B86:C86"/>
    <mergeCell ref="D86:E86"/>
    <mergeCell ref="A90:C90"/>
    <mergeCell ref="D90:E90"/>
    <mergeCell ref="B87:C87"/>
    <mergeCell ref="D87:E87"/>
    <mergeCell ref="B88:C88"/>
    <mergeCell ref="D88:E88"/>
    <mergeCell ref="B89:C89"/>
    <mergeCell ref="D89:E89"/>
  </mergeCells>
  <pageMargins left="0.7" right="0.7" top="0.75" bottom="0.75" header="0.3" footer="0.3"/>
  <pageSetup paperSize="9" scale="57"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15778-2265-46D5-BED5-0D41CEC0AE4C}">
  <sheetPr>
    <pageSetUpPr fitToPage="1"/>
  </sheetPr>
  <dimension ref="A1:H69"/>
  <sheetViews>
    <sheetView topLeftCell="A54" workbookViewId="0">
      <selection activeCell="B66" sqref="B66:C69"/>
    </sheetView>
  </sheetViews>
  <sheetFormatPr defaultRowHeight="12.75" x14ac:dyDescent="0.2"/>
  <cols>
    <col min="1" max="1" width="5.83203125" style="7" customWidth="1"/>
    <col min="2" max="2" width="46.1640625" style="7" customWidth="1"/>
    <col min="3" max="3" width="18.1640625" style="7" customWidth="1"/>
    <col min="4" max="4" width="16.1640625" style="7" customWidth="1"/>
    <col min="5" max="5" width="18.5" style="7" customWidth="1"/>
    <col min="6" max="6" width="21.6640625" style="7" customWidth="1"/>
    <col min="7" max="7" width="23.5" style="7" customWidth="1"/>
    <col min="8" max="8" width="29.33203125" style="7" customWidth="1"/>
  </cols>
  <sheetData>
    <row r="1" spans="1:8" s="13" customFormat="1" ht="18.75" x14ac:dyDescent="0.3">
      <c r="G1" s="173" t="s">
        <v>44</v>
      </c>
      <c r="H1" s="173"/>
    </row>
    <row r="2" spans="1:8" s="13" customFormat="1" ht="18.75" x14ac:dyDescent="0.3">
      <c r="G2" s="173" t="s">
        <v>45</v>
      </c>
      <c r="H2" s="173"/>
    </row>
    <row r="3" spans="1:8" s="13" customFormat="1" ht="18.75" x14ac:dyDescent="0.3">
      <c r="G3" s="173" t="s">
        <v>46</v>
      </c>
      <c r="H3" s="173"/>
    </row>
    <row r="4" spans="1:8" s="14" customFormat="1" ht="18.75" x14ac:dyDescent="0.3">
      <c r="G4" s="173" t="s">
        <v>47</v>
      </c>
      <c r="H4" s="173"/>
    </row>
    <row r="5" spans="1:8" s="14" customFormat="1" ht="33.75" customHeight="1" x14ac:dyDescent="0.3">
      <c r="G5" s="174" t="s">
        <v>52</v>
      </c>
      <c r="H5" s="174"/>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66</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01.07.25'!$D$6</f>
        <v>287.64999999999998</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4.25" customHeight="1" x14ac:dyDescent="0.2">
      <c r="A27" s="187"/>
      <c r="B27" s="189"/>
      <c r="C27" s="191"/>
      <c r="D27" s="189"/>
      <c r="E27" s="16" t="s">
        <v>5</v>
      </c>
      <c r="F27" s="17" t="s">
        <v>26</v>
      </c>
      <c r="G27" s="16" t="s">
        <v>5</v>
      </c>
      <c r="H27" s="17" t="s">
        <v>27</v>
      </c>
    </row>
    <row r="28" spans="1:8" ht="25.5" x14ac:dyDescent="0.2">
      <c r="A28" s="22">
        <v>1</v>
      </c>
      <c r="B28" s="16" t="s">
        <v>11</v>
      </c>
      <c r="C28" s="23" t="s">
        <v>15</v>
      </c>
      <c r="D28" s="24">
        <f>('[2]Оригинал Тариф с 01.07.25'!$AC$6+'[2]Оригинал Тариф с 01.07.25'!$AE$6)/2</f>
        <v>0.495</v>
      </c>
      <c r="E28" s="25">
        <f>$G$21</f>
        <v>287.64999999999998</v>
      </c>
      <c r="F28" s="25">
        <f>D28*E28*12</f>
        <v>1708.6409999999996</v>
      </c>
      <c r="G28" s="25">
        <f>E28</f>
        <v>287.64999999999998</v>
      </c>
      <c r="H28" s="25">
        <f>D28*G28*12</f>
        <v>1708.6409999999996</v>
      </c>
    </row>
    <row r="29" spans="1:8" ht="24" x14ac:dyDescent="0.2">
      <c r="A29" s="22">
        <v>2</v>
      </c>
      <c r="B29" s="26" t="s">
        <v>12</v>
      </c>
      <c r="C29" s="23" t="s">
        <v>15</v>
      </c>
      <c r="D29" s="24">
        <f>('[2]Оригинал Тариф с 01.07.25'!$AX$6+'[2]Оригинал Тариф с 01.07.25'!$AZ$6)/2</f>
        <v>1.5249999999999999</v>
      </c>
      <c r="E29" s="25">
        <f t="shared" ref="E29:E37" si="0">$G$21</f>
        <v>287.64999999999998</v>
      </c>
      <c r="F29" s="25">
        <f t="shared" ref="F29:F37" si="1">D29*E29*12</f>
        <v>5263.994999999999</v>
      </c>
      <c r="G29" s="25">
        <f t="shared" ref="G29:G37" si="2">E29</f>
        <v>287.64999999999998</v>
      </c>
      <c r="H29" s="25">
        <f t="shared" ref="H29:H37" si="3">D29*G29*12</f>
        <v>5263.994999999999</v>
      </c>
    </row>
    <row r="30" spans="1:8" ht="48" customHeight="1" x14ac:dyDescent="0.2">
      <c r="A30" s="22">
        <v>3</v>
      </c>
      <c r="B30" s="26" t="s">
        <v>13</v>
      </c>
      <c r="C30" s="23" t="s">
        <v>15</v>
      </c>
      <c r="D30" s="24">
        <f>('[2]Оригинал Тариф с 01.07.25'!$N$6+'[2]Оригинал Тариф с 01.07.25'!$P$6)/2</f>
        <v>2.87</v>
      </c>
      <c r="E30" s="25">
        <f t="shared" si="0"/>
        <v>287.64999999999998</v>
      </c>
      <c r="F30" s="25">
        <f t="shared" si="1"/>
        <v>9906.6659999999993</v>
      </c>
      <c r="G30" s="25">
        <f t="shared" si="2"/>
        <v>287.64999999999998</v>
      </c>
      <c r="H30" s="25">
        <f t="shared" si="3"/>
        <v>9906.6659999999993</v>
      </c>
    </row>
    <row r="31" spans="1:8" ht="24" x14ac:dyDescent="0.2">
      <c r="A31" s="22">
        <v>4</v>
      </c>
      <c r="B31" s="26" t="s">
        <v>23</v>
      </c>
      <c r="C31" s="23" t="s">
        <v>15</v>
      </c>
      <c r="D31" s="24">
        <f>('[2]Оригинал Тариф с 01.07.25'!$H$6+'[2]Оригинал Тариф с 01.07.25'!$J$6)/2</f>
        <v>0.49</v>
      </c>
      <c r="E31" s="25">
        <f t="shared" si="0"/>
        <v>287.64999999999998</v>
      </c>
      <c r="F31" s="25">
        <f t="shared" si="1"/>
        <v>1691.3820000000001</v>
      </c>
      <c r="G31" s="25">
        <f t="shared" si="2"/>
        <v>287.64999999999998</v>
      </c>
      <c r="H31" s="25">
        <f t="shared" si="3"/>
        <v>1691.3820000000001</v>
      </c>
    </row>
    <row r="32" spans="1:8" ht="100.5" customHeight="1" x14ac:dyDescent="0.2">
      <c r="A32" s="22">
        <v>5</v>
      </c>
      <c r="B32" s="26" t="s">
        <v>17</v>
      </c>
      <c r="C32" s="23" t="s">
        <v>15</v>
      </c>
      <c r="D32" s="24">
        <f>('[2]Оригинал Тариф с 01.07.25'!$W$6+'[2]Оригинал Тариф с 01.07.25'!$Y$6)/2</f>
        <v>0.74</v>
      </c>
      <c r="E32" s="25">
        <f t="shared" si="0"/>
        <v>287.64999999999998</v>
      </c>
      <c r="F32" s="25">
        <f t="shared" si="1"/>
        <v>2554.3319999999999</v>
      </c>
      <c r="G32" s="25">
        <f t="shared" si="2"/>
        <v>287.64999999999998</v>
      </c>
      <c r="H32" s="25">
        <f t="shared" si="3"/>
        <v>2554.3319999999999</v>
      </c>
    </row>
    <row r="33" spans="1:8" ht="99.75" customHeight="1" x14ac:dyDescent="0.2">
      <c r="A33" s="22">
        <v>6</v>
      </c>
      <c r="B33" s="26" t="s">
        <v>18</v>
      </c>
      <c r="C33" s="23" t="s">
        <v>15</v>
      </c>
      <c r="D33" s="24">
        <f>('[2]Оригинал Тариф с 01.07.25'!$AI$6+'[2]Оригинал Тариф с 01.07.25'!$AK$6)/2</f>
        <v>1.615</v>
      </c>
      <c r="E33" s="25">
        <f t="shared" si="0"/>
        <v>287.64999999999998</v>
      </c>
      <c r="F33" s="25">
        <f t="shared" si="1"/>
        <v>5574.6569999999992</v>
      </c>
      <c r="G33" s="25">
        <f t="shared" si="2"/>
        <v>287.64999999999998</v>
      </c>
      <c r="H33" s="25">
        <f t="shared" si="3"/>
        <v>5574.6569999999992</v>
      </c>
    </row>
    <row r="34" spans="1:8" ht="72" x14ac:dyDescent="0.2">
      <c r="A34" s="22">
        <v>7</v>
      </c>
      <c r="B34" s="26" t="s">
        <v>19</v>
      </c>
      <c r="C34" s="23" t="s">
        <v>15</v>
      </c>
      <c r="D34" s="24">
        <f>('[2]Оригинал Тариф с 01.07.25'!$AO$6+'[2]Оригинал Тариф с 01.07.25'!$AQ$6)/2</f>
        <v>0.38</v>
      </c>
      <c r="E34" s="25">
        <f t="shared" si="0"/>
        <v>287.64999999999998</v>
      </c>
      <c r="F34" s="25">
        <f t="shared" si="1"/>
        <v>1311.6839999999997</v>
      </c>
      <c r="G34" s="25">
        <f t="shared" si="2"/>
        <v>287.64999999999998</v>
      </c>
      <c r="H34" s="25">
        <f t="shared" si="3"/>
        <v>1311.6839999999997</v>
      </c>
    </row>
    <row r="35" spans="1:8" ht="98.25" customHeight="1" x14ac:dyDescent="0.2">
      <c r="A35" s="22">
        <v>8</v>
      </c>
      <c r="B35" s="26" t="s">
        <v>20</v>
      </c>
      <c r="C35" s="23" t="s">
        <v>15</v>
      </c>
      <c r="D35" s="24">
        <f>('[2]Оригинал Тариф с 01.07.25'!$AR$6+'[2]Оригинал Тариф с 01.07.25'!$AT$6)/2</f>
        <v>0.13500000000000001</v>
      </c>
      <c r="E35" s="25">
        <f t="shared" si="0"/>
        <v>287.64999999999998</v>
      </c>
      <c r="F35" s="25">
        <f t="shared" si="1"/>
        <v>465.99299999999994</v>
      </c>
      <c r="G35" s="25">
        <f t="shared" si="2"/>
        <v>287.64999999999998</v>
      </c>
      <c r="H35" s="25">
        <f t="shared" si="3"/>
        <v>465.99299999999994</v>
      </c>
    </row>
    <row r="36" spans="1:8" ht="24" x14ac:dyDescent="0.2">
      <c r="A36" s="22">
        <v>9</v>
      </c>
      <c r="B36" s="26" t="s">
        <v>14</v>
      </c>
      <c r="C36" s="23" t="s">
        <v>15</v>
      </c>
      <c r="D36" s="24">
        <f>('[2]Оригинал Тариф с 01.07.25'!$AF$6+'[2]Оригинал Тариф с 01.07.25'!$AH$6)/2</f>
        <v>1.44</v>
      </c>
      <c r="E36" s="25">
        <f t="shared" si="0"/>
        <v>287.64999999999998</v>
      </c>
      <c r="F36" s="25">
        <f t="shared" si="1"/>
        <v>4970.5919999999996</v>
      </c>
      <c r="G36" s="25">
        <f t="shared" si="2"/>
        <v>287.64999999999998</v>
      </c>
      <c r="H36" s="25">
        <f t="shared" si="3"/>
        <v>4970.5919999999996</v>
      </c>
    </row>
    <row r="37" spans="1:8" ht="52.5" customHeight="1" x14ac:dyDescent="0.2">
      <c r="A37" s="22">
        <v>10</v>
      </c>
      <c r="B37" s="26" t="s">
        <v>21</v>
      </c>
      <c r="C37" s="23" t="s">
        <v>15</v>
      </c>
      <c r="D37" s="24">
        <f>('[2]Оригинал Тариф с 01.07.25'!$Q$6+'[2]Оригинал Тариф с 01.07.25'!$S$6)/2</f>
        <v>2.77</v>
      </c>
      <c r="E37" s="25">
        <f t="shared" si="0"/>
        <v>287.64999999999998</v>
      </c>
      <c r="F37" s="25">
        <f t="shared" si="1"/>
        <v>9561.485999999999</v>
      </c>
      <c r="G37" s="25">
        <f t="shared" si="2"/>
        <v>287.64999999999998</v>
      </c>
      <c r="H37" s="25">
        <f t="shared" si="3"/>
        <v>9561.485999999999</v>
      </c>
    </row>
    <row r="38" spans="1:8" ht="11.25" customHeight="1" x14ac:dyDescent="0.2">
      <c r="A38" s="166" t="s">
        <v>6</v>
      </c>
      <c r="B38" s="167"/>
      <c r="C38" s="167"/>
      <c r="D38" s="168"/>
      <c r="E38" s="27"/>
      <c r="F38" s="27">
        <f>SUM(F28:F37)</f>
        <v>43009.427999999993</v>
      </c>
      <c r="G38" s="27"/>
      <c r="H38" s="27">
        <f>SUM(H28:H37)</f>
        <v>43009.427999999993</v>
      </c>
    </row>
    <row r="39" spans="1:8" ht="45" customHeight="1" x14ac:dyDescent="0.2">
      <c r="A39" s="155" t="s">
        <v>134</v>
      </c>
      <c r="B39" s="169"/>
      <c r="C39" s="169"/>
      <c r="D39" s="169"/>
      <c r="E39" s="169"/>
      <c r="F39" s="169"/>
      <c r="G39" s="169"/>
      <c r="H39" s="169"/>
    </row>
    <row r="40" spans="1:8" ht="26.25" customHeight="1" x14ac:dyDescent="0.2">
      <c r="A40" s="149" t="s">
        <v>135</v>
      </c>
      <c r="B40" s="149"/>
      <c r="C40" s="149"/>
      <c r="D40" s="149"/>
      <c r="E40" s="149"/>
      <c r="F40" s="149"/>
      <c r="G40" s="149"/>
      <c r="H40" s="54">
        <v>-15182.385000000013</v>
      </c>
    </row>
    <row r="41" spans="1:8" ht="50.25" customHeight="1" x14ac:dyDescent="0.2">
      <c r="A41" s="149" t="s">
        <v>125</v>
      </c>
      <c r="B41" s="149"/>
      <c r="C41" s="149"/>
      <c r="D41" s="149"/>
      <c r="E41" s="149"/>
      <c r="F41" s="149"/>
      <c r="G41" s="149"/>
      <c r="H41" s="54">
        <v>4867.0379999999996</v>
      </c>
    </row>
    <row r="42" spans="1:8" ht="37.5" customHeight="1" x14ac:dyDescent="0.2">
      <c r="A42" s="170" t="s">
        <v>126</v>
      </c>
      <c r="B42" s="171"/>
      <c r="C42" s="171"/>
      <c r="D42" s="171"/>
      <c r="E42" s="171"/>
      <c r="F42" s="171"/>
      <c r="G42" s="172"/>
      <c r="H42" s="54">
        <f>H40+H41</f>
        <v>-10315.347000000012</v>
      </c>
    </row>
    <row r="43" spans="1:8" ht="30.75" customHeight="1" x14ac:dyDescent="0.2">
      <c r="A43" s="149" t="s">
        <v>127</v>
      </c>
      <c r="B43" s="149"/>
      <c r="C43" s="149"/>
      <c r="D43" s="149"/>
      <c r="E43" s="149"/>
      <c r="F43" s="149"/>
      <c r="G43" s="149"/>
      <c r="H43" s="54">
        <v>17136.919999999998</v>
      </c>
    </row>
    <row r="44" spans="1:8" ht="27" customHeight="1" x14ac:dyDescent="0.2">
      <c r="A44" s="149" t="s">
        <v>128</v>
      </c>
      <c r="B44" s="149"/>
      <c r="C44" s="149"/>
      <c r="D44" s="149"/>
      <c r="E44" s="149"/>
      <c r="F44" s="149"/>
      <c r="G44" s="149"/>
      <c r="H44" s="54">
        <f>H42-H43</f>
        <v>-27452.267000000011</v>
      </c>
    </row>
    <row r="45" spans="1:8" ht="16.5" customHeight="1" x14ac:dyDescent="0.2">
      <c r="A45" s="40"/>
      <c r="B45" s="41"/>
      <c r="C45" s="41"/>
      <c r="D45" s="41"/>
      <c r="E45" s="41"/>
      <c r="F45" s="41"/>
      <c r="G45" s="41"/>
      <c r="H45" s="41"/>
    </row>
    <row r="46" spans="1:8" ht="145.35" customHeight="1" x14ac:dyDescent="0.2">
      <c r="A46" s="44" t="s">
        <v>1</v>
      </c>
      <c r="B46" s="152" t="s">
        <v>8</v>
      </c>
      <c r="C46" s="152"/>
      <c r="D46" s="152"/>
      <c r="E46" s="46" t="s">
        <v>41</v>
      </c>
      <c r="F46" s="1" t="s">
        <v>9</v>
      </c>
      <c r="G46" s="2" t="s">
        <v>42</v>
      </c>
      <c r="H46" s="2" t="s">
        <v>43</v>
      </c>
    </row>
    <row r="47" spans="1:8" ht="24.95" customHeight="1" x14ac:dyDescent="0.2">
      <c r="A47" s="56">
        <v>1</v>
      </c>
      <c r="B47" s="198" t="s">
        <v>136</v>
      </c>
      <c r="C47" s="199"/>
      <c r="D47" s="200"/>
      <c r="E47" s="150" t="s">
        <v>130</v>
      </c>
      <c r="F47" s="57">
        <v>15936.92</v>
      </c>
      <c r="G47" s="18" t="s">
        <v>137</v>
      </c>
      <c r="H47" s="141" t="s">
        <v>131</v>
      </c>
    </row>
    <row r="48" spans="1:8" ht="24.95" customHeight="1" x14ac:dyDescent="0.2">
      <c r="A48" s="56">
        <v>2</v>
      </c>
      <c r="B48" s="198" t="s">
        <v>129</v>
      </c>
      <c r="C48" s="199"/>
      <c r="D48" s="200"/>
      <c r="E48" s="151"/>
      <c r="F48" s="57">
        <v>1200</v>
      </c>
      <c r="G48" s="57"/>
      <c r="H48" s="142"/>
    </row>
    <row r="49" spans="1:8" ht="24.95" customHeight="1" x14ac:dyDescent="0.2">
      <c r="A49" s="146" t="s">
        <v>6</v>
      </c>
      <c r="B49" s="147"/>
      <c r="C49" s="147"/>
      <c r="D49" s="148"/>
      <c r="E49" s="52"/>
      <c r="F49" s="53">
        <f>SUM(F47:F48)</f>
        <v>17136.919999999998</v>
      </c>
      <c r="G49" s="12"/>
      <c r="H49" s="12"/>
    </row>
    <row r="50" spans="1:8" ht="19.5" customHeight="1" x14ac:dyDescent="0.2">
      <c r="A50" s="196" t="s">
        <v>59</v>
      </c>
      <c r="B50" s="196"/>
      <c r="C50" s="196"/>
      <c r="D50" s="196"/>
      <c r="E50" s="196"/>
      <c r="F50" s="196"/>
      <c r="G50" s="196"/>
      <c r="H50" s="196"/>
    </row>
    <row r="51" spans="1:8" ht="45" customHeight="1" x14ac:dyDescent="0.2">
      <c r="A51" s="10"/>
      <c r="B51" s="10"/>
      <c r="C51" s="10"/>
      <c r="D51" s="10"/>
      <c r="E51" s="10"/>
      <c r="F51" s="10"/>
      <c r="G51" s="15">
        <f>'[1]Оригинал Тариф с 01.07.25'!$BK$6</f>
        <v>17120.928</v>
      </c>
      <c r="H51" s="10"/>
    </row>
    <row r="52" spans="1:8" ht="41.25" customHeight="1" x14ac:dyDescent="0.2">
      <c r="A52" s="155" t="s">
        <v>28</v>
      </c>
      <c r="B52" s="155"/>
      <c r="C52" s="155"/>
      <c r="D52" s="155"/>
      <c r="E52" s="155"/>
      <c r="F52" s="155"/>
      <c r="G52" s="155"/>
      <c r="H52" s="155"/>
    </row>
    <row r="53" spans="1:8" ht="138" customHeight="1" x14ac:dyDescent="0.2">
      <c r="A53" s="6" t="s">
        <v>29</v>
      </c>
      <c r="B53" s="156" t="s">
        <v>30</v>
      </c>
      <c r="C53" s="156"/>
      <c r="D53" s="156" t="s">
        <v>31</v>
      </c>
      <c r="E53" s="156"/>
      <c r="F53" s="156" t="s">
        <v>32</v>
      </c>
      <c r="G53" s="156"/>
    </row>
    <row r="54" spans="1:8" ht="15.75" x14ac:dyDescent="0.2">
      <c r="A54" s="4">
        <v>1</v>
      </c>
      <c r="B54" s="197">
        <v>2</v>
      </c>
      <c r="C54" s="197"/>
      <c r="D54" s="197">
        <v>3</v>
      </c>
      <c r="E54" s="197"/>
      <c r="F54" s="197">
        <v>4</v>
      </c>
      <c r="G54" s="197"/>
    </row>
    <row r="55" spans="1:8" ht="12.75" customHeight="1" x14ac:dyDescent="0.2">
      <c r="A55" s="6" t="s">
        <v>124</v>
      </c>
      <c r="B55" s="162">
        <v>1</v>
      </c>
      <c r="C55" s="163"/>
      <c r="D55" s="162">
        <f>-F55</f>
        <v>0</v>
      </c>
      <c r="E55" s="163"/>
      <c r="F55" s="153">
        <v>0</v>
      </c>
      <c r="G55" s="154"/>
    </row>
    <row r="56" spans="1:8" ht="107.25" customHeight="1" x14ac:dyDescent="0.2">
      <c r="A56" s="155" t="s">
        <v>33</v>
      </c>
      <c r="B56" s="155"/>
      <c r="C56" s="155"/>
      <c r="D56" s="155"/>
      <c r="E56" s="155"/>
      <c r="F56" s="155"/>
      <c r="G56" s="155"/>
      <c r="H56" s="155"/>
    </row>
    <row r="57" spans="1:8" ht="15.75" x14ac:dyDescent="0.2">
      <c r="A57" s="5"/>
    </row>
    <row r="58" spans="1:8" ht="63" x14ac:dyDescent="0.2">
      <c r="A58" s="6" t="s">
        <v>29</v>
      </c>
      <c r="B58" s="156" t="s">
        <v>34</v>
      </c>
      <c r="C58" s="156"/>
      <c r="D58" s="156" t="s">
        <v>35</v>
      </c>
      <c r="E58" s="156"/>
      <c r="F58" s="6" t="s">
        <v>36</v>
      </c>
      <c r="G58" s="6" t="s">
        <v>37</v>
      </c>
      <c r="H58" s="4" t="s">
        <v>38</v>
      </c>
    </row>
    <row r="59" spans="1:8" ht="15.75" x14ac:dyDescent="0.2">
      <c r="A59" s="6">
        <v>1</v>
      </c>
      <c r="B59" s="156">
        <v>2</v>
      </c>
      <c r="C59" s="156"/>
      <c r="D59" s="156">
        <v>3</v>
      </c>
      <c r="E59" s="156"/>
      <c r="F59" s="6">
        <v>4</v>
      </c>
      <c r="G59" s="6">
        <v>5</v>
      </c>
      <c r="H59" s="4">
        <v>6</v>
      </c>
    </row>
    <row r="60" spans="1:8" ht="47.25" customHeight="1" x14ac:dyDescent="0.2">
      <c r="A60" s="6">
        <v>1</v>
      </c>
      <c r="B60" s="156" t="s">
        <v>39</v>
      </c>
      <c r="C60" s="156"/>
      <c r="D60" s="164">
        <v>318620.46999999997</v>
      </c>
      <c r="E60" s="164"/>
      <c r="F60" s="4">
        <v>88822.27</v>
      </c>
      <c r="G60" s="4">
        <v>80886.070000000007</v>
      </c>
      <c r="H60" s="4">
        <f>F60-G60+D60</f>
        <v>326556.67</v>
      </c>
    </row>
    <row r="61" spans="1:8" ht="44.25" customHeight="1" x14ac:dyDescent="0.2">
      <c r="A61" s="6">
        <v>2</v>
      </c>
      <c r="B61" s="156" t="s">
        <v>40</v>
      </c>
      <c r="C61" s="156"/>
      <c r="D61" s="160">
        <v>0</v>
      </c>
      <c r="E61" s="161"/>
      <c r="F61" s="4">
        <v>0</v>
      </c>
      <c r="G61" s="4">
        <v>0</v>
      </c>
      <c r="H61" s="4">
        <f>F61-G61+D61</f>
        <v>0</v>
      </c>
    </row>
    <row r="62" spans="1:8" ht="15.75" customHeight="1" x14ac:dyDescent="0.2">
      <c r="A62" s="157" t="s">
        <v>22</v>
      </c>
      <c r="B62" s="158"/>
      <c r="C62" s="159"/>
      <c r="D62" s="165"/>
      <c r="E62" s="165"/>
      <c r="F62" s="6"/>
      <c r="G62" s="6"/>
      <c r="H62" s="4"/>
    </row>
    <row r="66" spans="2:3" x14ac:dyDescent="0.2">
      <c r="B66" s="140"/>
      <c r="C66" s="139"/>
    </row>
    <row r="67" spans="2:3" x14ac:dyDescent="0.2">
      <c r="B67" s="140"/>
      <c r="C67" s="139"/>
    </row>
    <row r="68" spans="2:3" x14ac:dyDescent="0.2">
      <c r="C68" s="135"/>
    </row>
    <row r="69" spans="2:3" x14ac:dyDescent="0.2">
      <c r="C69" s="135"/>
    </row>
  </sheetData>
  <mergeCells count="63">
    <mergeCell ref="A6:H6"/>
    <mergeCell ref="G1:H1"/>
    <mergeCell ref="G2:H2"/>
    <mergeCell ref="G3:H3"/>
    <mergeCell ref="G4:H4"/>
    <mergeCell ref="G5:H5"/>
    <mergeCell ref="A38:D38"/>
    <mergeCell ref="A18:H18"/>
    <mergeCell ref="A7:H7"/>
    <mergeCell ref="A8:H8"/>
    <mergeCell ref="A9:H9"/>
    <mergeCell ref="A10:H10"/>
    <mergeCell ref="A11:H11"/>
    <mergeCell ref="A12:H12"/>
    <mergeCell ref="A13:H13"/>
    <mergeCell ref="A14:H14"/>
    <mergeCell ref="A15:H15"/>
    <mergeCell ref="A16:H16"/>
    <mergeCell ref="A17:H17"/>
    <mergeCell ref="A19:H19"/>
    <mergeCell ref="A20:H20"/>
    <mergeCell ref="A23:H23"/>
    <mergeCell ref="A25:H25"/>
    <mergeCell ref="A26:A27"/>
    <mergeCell ref="B26:B27"/>
    <mergeCell ref="C26:C27"/>
    <mergeCell ref="D26:D27"/>
    <mergeCell ref="E26:F26"/>
    <mergeCell ref="G26:H26"/>
    <mergeCell ref="A52:H52"/>
    <mergeCell ref="B53:C53"/>
    <mergeCell ref="D53:E53"/>
    <mergeCell ref="F53:G53"/>
    <mergeCell ref="B54:C54"/>
    <mergeCell ref="D54:E54"/>
    <mergeCell ref="F54:G54"/>
    <mergeCell ref="A49:D49"/>
    <mergeCell ref="A62:C62"/>
    <mergeCell ref="D62:E62"/>
    <mergeCell ref="B59:C59"/>
    <mergeCell ref="D59:E59"/>
    <mergeCell ref="B60:C60"/>
    <mergeCell ref="D60:E60"/>
    <mergeCell ref="B61:C61"/>
    <mergeCell ref="D61:E61"/>
    <mergeCell ref="B55:C55"/>
    <mergeCell ref="D55:E55"/>
    <mergeCell ref="A50:H50"/>
    <mergeCell ref="F55:G55"/>
    <mergeCell ref="A56:H56"/>
    <mergeCell ref="B58:C58"/>
    <mergeCell ref="D58:E58"/>
    <mergeCell ref="B47:D47"/>
    <mergeCell ref="E47:E48"/>
    <mergeCell ref="H47:H48"/>
    <mergeCell ref="B48:D48"/>
    <mergeCell ref="A39:H39"/>
    <mergeCell ref="A40:G40"/>
    <mergeCell ref="A41:G41"/>
    <mergeCell ref="A42:G42"/>
    <mergeCell ref="A43:G43"/>
    <mergeCell ref="A44:G44"/>
    <mergeCell ref="B46:D46"/>
  </mergeCells>
  <pageMargins left="0.7" right="0.7" top="0.75" bottom="0.75" header="0.3" footer="0.3"/>
  <pageSetup paperSize="9" scale="54" fitToHeight="0"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8C33B-7B29-4D84-BE9D-F759A6E57C45}">
  <sheetPr>
    <pageSetUpPr fitToPage="1"/>
  </sheetPr>
  <dimension ref="A1:L94"/>
  <sheetViews>
    <sheetView topLeftCell="A79" workbookViewId="0">
      <selection activeCell="B91" sqref="B91:C94"/>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87</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01.07.25'!$D$24</f>
        <v>9323.91</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01.07.25'!$AC$24+'[2]Оригинал Тариф с 01.07.25'!$AE$24)/2</f>
        <v>0.495</v>
      </c>
      <c r="E28" s="20">
        <f>'[19]Пономарева 8'!$G$9</f>
        <v>9323.91</v>
      </c>
      <c r="F28" s="20">
        <f>D28*E28*12</f>
        <v>55384.025399999999</v>
      </c>
      <c r="G28" s="20">
        <f>E28</f>
        <v>9323.91</v>
      </c>
      <c r="H28" s="20">
        <f>D28*G28*12</f>
        <v>55384.025399999999</v>
      </c>
    </row>
    <row r="29" spans="1:8" ht="25.5" x14ac:dyDescent="0.2">
      <c r="A29" s="29">
        <v>2</v>
      </c>
      <c r="B29" s="30" t="s">
        <v>67</v>
      </c>
      <c r="C29" s="18" t="s">
        <v>15</v>
      </c>
      <c r="D29" s="19">
        <f>('[2]Оригинал Тариф с 01.07.25'!$K$24+'[2]Оригинал Тариф с 01.07.25'!$M$24)/2</f>
        <v>0.215</v>
      </c>
      <c r="E29" s="20">
        <f>'[19]Пономарева 8'!$G$9</f>
        <v>9323.91</v>
      </c>
      <c r="F29" s="20">
        <f t="shared" ref="F29:F41" si="0">D29*E29*12</f>
        <v>24055.6878</v>
      </c>
      <c r="G29" s="20">
        <f t="shared" ref="G29:G41" si="1">E29</f>
        <v>9323.91</v>
      </c>
      <c r="H29" s="20">
        <f t="shared" ref="H29:H41" si="2">D29*G29*12</f>
        <v>24055.6878</v>
      </c>
    </row>
    <row r="30" spans="1:8" x14ac:dyDescent="0.2">
      <c r="A30" s="29">
        <v>3</v>
      </c>
      <c r="B30" s="31" t="s">
        <v>12</v>
      </c>
      <c r="C30" s="18" t="s">
        <v>15</v>
      </c>
      <c r="D30" s="19">
        <f>('[2]Оригинал Тариф с 01.07.25'!$AX$24+'[2]Оригинал Тариф с 01.07.25'!$AZ$24)/2</f>
        <v>1.595</v>
      </c>
      <c r="E30" s="20">
        <f>'[19]Пономарева 8'!$G$9</f>
        <v>9323.91</v>
      </c>
      <c r="F30" s="20">
        <f t="shared" si="0"/>
        <v>178459.63740000001</v>
      </c>
      <c r="G30" s="20">
        <f t="shared" si="1"/>
        <v>9323.91</v>
      </c>
      <c r="H30" s="20">
        <f t="shared" si="2"/>
        <v>178459.63740000001</v>
      </c>
    </row>
    <row r="31" spans="1:8" ht="36" x14ac:dyDescent="0.2">
      <c r="A31" s="29">
        <v>4</v>
      </c>
      <c r="B31" s="32" t="s">
        <v>13</v>
      </c>
      <c r="C31" s="18" t="s">
        <v>15</v>
      </c>
      <c r="D31" s="19">
        <f>('[2]Оригинал Тариф с 01.07.25'!$N$24+'[2]Оригинал Тариф с 01.07.25'!$P$24)/2</f>
        <v>2.9950000000000001</v>
      </c>
      <c r="E31" s="20">
        <f>'[19]Пономарева 8'!$G$9</f>
        <v>9323.91</v>
      </c>
      <c r="F31" s="20">
        <f t="shared" si="0"/>
        <v>335101.32539999997</v>
      </c>
      <c r="G31" s="20">
        <f t="shared" si="1"/>
        <v>9323.91</v>
      </c>
      <c r="H31" s="20">
        <f t="shared" si="2"/>
        <v>335101.32539999997</v>
      </c>
    </row>
    <row r="32" spans="1:8" ht="24" x14ac:dyDescent="0.2">
      <c r="A32" s="29">
        <v>5</v>
      </c>
      <c r="B32" s="32" t="s">
        <v>23</v>
      </c>
      <c r="C32" s="18" t="s">
        <v>15</v>
      </c>
      <c r="D32" s="19">
        <f>('[2]Оригинал Тариф с 01.07.25'!$H$24+'[2]Оригинал Тариф с 01.07.25'!$J$24)/2</f>
        <v>2.09</v>
      </c>
      <c r="E32" s="20">
        <f>'[19]Пономарева 8'!$G$9</f>
        <v>9323.91</v>
      </c>
      <c r="F32" s="20">
        <f t="shared" si="0"/>
        <v>233843.66279999996</v>
      </c>
      <c r="G32" s="20">
        <f t="shared" si="1"/>
        <v>9323.91</v>
      </c>
      <c r="H32" s="20">
        <f t="shared" si="2"/>
        <v>233843.66279999996</v>
      </c>
    </row>
    <row r="33" spans="1:12" ht="72" x14ac:dyDescent="0.2">
      <c r="A33" s="29">
        <v>6</v>
      </c>
      <c r="B33" s="32" t="s">
        <v>17</v>
      </c>
      <c r="C33" s="18" t="s">
        <v>15</v>
      </c>
      <c r="D33" s="19">
        <f>('[2]Оригинал Тариф с 01.07.25'!$W$24+'[2]Оригинал Тариф с 01.07.25'!$Y$24)/2</f>
        <v>1.3050000000000002</v>
      </c>
      <c r="E33" s="20">
        <f>'[19]Пономарева 8'!$G$9</f>
        <v>9323.91</v>
      </c>
      <c r="F33" s="20">
        <f t="shared" si="0"/>
        <v>146012.43060000002</v>
      </c>
      <c r="G33" s="20">
        <f t="shared" si="1"/>
        <v>9323.91</v>
      </c>
      <c r="H33" s="20">
        <f t="shared" si="2"/>
        <v>146012.43060000002</v>
      </c>
    </row>
    <row r="34" spans="1:12" ht="72" x14ac:dyDescent="0.2">
      <c r="A34" s="29">
        <v>7</v>
      </c>
      <c r="B34" s="32" t="s">
        <v>18</v>
      </c>
      <c r="C34" s="18" t="s">
        <v>15</v>
      </c>
      <c r="D34" s="19">
        <f>('[2]Оригинал Тариф с 01.07.25'!$AI$24+'[2]Оригинал Тариф с 01.07.25'!$AK$24)/2</f>
        <v>1.72</v>
      </c>
      <c r="E34" s="20">
        <f>'[19]Пономарева 8'!$G$9</f>
        <v>9323.91</v>
      </c>
      <c r="F34" s="20">
        <f t="shared" si="0"/>
        <v>192445.5024</v>
      </c>
      <c r="G34" s="20">
        <f t="shared" si="1"/>
        <v>9323.91</v>
      </c>
      <c r="H34" s="20">
        <f t="shared" si="2"/>
        <v>192445.5024</v>
      </c>
    </row>
    <row r="35" spans="1:12" ht="72" x14ac:dyDescent="0.2">
      <c r="A35" s="29">
        <v>8</v>
      </c>
      <c r="B35" s="32" t="s">
        <v>19</v>
      </c>
      <c r="C35" s="18" t="s">
        <v>15</v>
      </c>
      <c r="D35" s="19">
        <f>('[2]Оригинал Тариф с 01.07.25'!$AO$24+'[2]Оригинал Тариф с 01.07.25'!$AQ$24)/2</f>
        <v>0.42</v>
      </c>
      <c r="E35" s="20">
        <f>'[19]Пономарева 8'!$G$9</f>
        <v>9323.91</v>
      </c>
      <c r="F35" s="20">
        <f t="shared" si="0"/>
        <v>46992.506399999998</v>
      </c>
      <c r="G35" s="20">
        <f t="shared" si="1"/>
        <v>9323.91</v>
      </c>
      <c r="H35" s="20">
        <f t="shared" si="2"/>
        <v>46992.506399999998</v>
      </c>
    </row>
    <row r="36" spans="1:12" ht="72" x14ac:dyDescent="0.2">
      <c r="A36" s="29">
        <v>9</v>
      </c>
      <c r="B36" s="32" t="s">
        <v>20</v>
      </c>
      <c r="C36" s="18" t="s">
        <v>15</v>
      </c>
      <c r="D36" s="19">
        <f>('[2]Оригинал Тариф с 01.07.25'!$AR$24+'[2]Оригинал Тариф с 01.07.25'!$AT$24)/2</f>
        <v>0.16500000000000001</v>
      </c>
      <c r="E36" s="20">
        <f>'[19]Пономарева 8'!$G$9</f>
        <v>9323.91</v>
      </c>
      <c r="F36" s="20">
        <f t="shared" si="0"/>
        <v>18461.341800000002</v>
      </c>
      <c r="G36" s="20">
        <f t="shared" si="1"/>
        <v>9323.91</v>
      </c>
      <c r="H36" s="20">
        <f t="shared" si="2"/>
        <v>18461.341800000002</v>
      </c>
    </row>
    <row r="37" spans="1:12" ht="72" x14ac:dyDescent="0.2">
      <c r="A37" s="29">
        <v>10</v>
      </c>
      <c r="B37" s="32" t="s">
        <v>68</v>
      </c>
      <c r="C37" s="18" t="s">
        <v>15</v>
      </c>
      <c r="D37" s="19">
        <f>('[2]Оригинал Тариф с 01.07.25'!$AL$24+'[2]Оригинал Тариф с 01.07.25'!$AN$24)/2</f>
        <v>0.56499999999999995</v>
      </c>
      <c r="E37" s="20">
        <f>'[19]Пономарева 8'!$G$9</f>
        <v>9323.91</v>
      </c>
      <c r="F37" s="20">
        <f t="shared" si="0"/>
        <v>63216.109799999998</v>
      </c>
      <c r="G37" s="20">
        <f t="shared" si="1"/>
        <v>9323.91</v>
      </c>
      <c r="H37" s="20">
        <f t="shared" si="2"/>
        <v>63216.109799999998</v>
      </c>
    </row>
    <row r="38" spans="1:12" x14ac:dyDescent="0.2">
      <c r="A38" s="29">
        <v>11</v>
      </c>
      <c r="B38" s="31" t="s">
        <v>14</v>
      </c>
      <c r="C38" s="18" t="s">
        <v>15</v>
      </c>
      <c r="D38" s="19">
        <f>('[2]Оригинал Тариф с 01.07.25'!$AF$24+'[2]Оригинал Тариф с 01.07.25'!$AH$24)/2</f>
        <v>0.45499999999999996</v>
      </c>
      <c r="E38" s="20">
        <f>'[19]Пономарева 8'!$G$9</f>
        <v>9323.91</v>
      </c>
      <c r="F38" s="20">
        <f t="shared" si="0"/>
        <v>50908.548599999995</v>
      </c>
      <c r="G38" s="20">
        <f t="shared" si="1"/>
        <v>9323.91</v>
      </c>
      <c r="H38" s="20">
        <f t="shared" si="2"/>
        <v>50908.548599999995</v>
      </c>
    </row>
    <row r="39" spans="1:12" x14ac:dyDescent="0.2">
      <c r="A39" s="29">
        <v>12</v>
      </c>
      <c r="B39" s="31" t="s">
        <v>69</v>
      </c>
      <c r="C39" s="18" t="s">
        <v>15</v>
      </c>
      <c r="D39" s="19">
        <f>('[2]Оригинал Тариф с 01.07.25'!$T$24+'[2]Оригинал Тариф с 01.07.25'!$V$24)/2</f>
        <v>0.92500000000000004</v>
      </c>
      <c r="E39" s="20">
        <f>'[19]Пономарева 8'!$G$9</f>
        <v>9323.91</v>
      </c>
      <c r="F39" s="20">
        <f t="shared" si="0"/>
        <v>103495.40100000001</v>
      </c>
      <c r="G39" s="20">
        <f t="shared" si="1"/>
        <v>9323.91</v>
      </c>
      <c r="H39" s="20">
        <f t="shared" si="2"/>
        <v>103495.40100000001</v>
      </c>
    </row>
    <row r="40" spans="1:12" ht="36" x14ac:dyDescent="0.2">
      <c r="A40" s="29">
        <v>13</v>
      </c>
      <c r="B40" s="32" t="s">
        <v>21</v>
      </c>
      <c r="C40" s="18" t="s">
        <v>15</v>
      </c>
      <c r="D40" s="19">
        <f>('[2]Оригинал Тариф с 01.07.25'!$Q$24+'[2]Оригинал Тариф с 01.07.25'!$S$24)/2</f>
        <v>2.89</v>
      </c>
      <c r="E40" s="20">
        <f>'[19]Пономарева 8'!$G$9</f>
        <v>9323.91</v>
      </c>
      <c r="F40" s="20">
        <f t="shared" si="0"/>
        <v>323353.19880000001</v>
      </c>
      <c r="G40" s="20">
        <f t="shared" si="1"/>
        <v>9323.91</v>
      </c>
      <c r="H40" s="20">
        <f t="shared" si="2"/>
        <v>323353.19880000001</v>
      </c>
    </row>
    <row r="41" spans="1:12" x14ac:dyDescent="0.2">
      <c r="A41" s="29">
        <v>14</v>
      </c>
      <c r="B41" s="31" t="s">
        <v>70</v>
      </c>
      <c r="C41" s="18" t="s">
        <v>15</v>
      </c>
      <c r="D41" s="19">
        <f>('[2]Оригинал Тариф с 01.07.25'!$Z$24+'[2]Оригинал Тариф с 01.07.25'!$AB$24)/2</f>
        <v>5.66</v>
      </c>
      <c r="E41" s="20">
        <f>'[19]Пономарева 8'!$G$9</f>
        <v>9323.91</v>
      </c>
      <c r="F41" s="20">
        <f t="shared" si="0"/>
        <v>633279.96720000007</v>
      </c>
      <c r="G41" s="20">
        <f t="shared" si="1"/>
        <v>9323.91</v>
      </c>
      <c r="H41" s="20">
        <f t="shared" si="2"/>
        <v>633279.96720000007</v>
      </c>
    </row>
    <row r="42" spans="1:12" ht="12.75" customHeight="1" x14ac:dyDescent="0.2">
      <c r="A42" s="212" t="s">
        <v>6</v>
      </c>
      <c r="B42" s="213"/>
      <c r="C42" s="213"/>
      <c r="D42" s="214"/>
      <c r="E42" s="21"/>
      <c r="F42" s="21">
        <f>SUM(F28:F41)</f>
        <v>2405009.3454</v>
      </c>
      <c r="G42" s="21"/>
      <c r="H42" s="21">
        <f>SUM(H28:H41)</f>
        <v>2405009.3454</v>
      </c>
    </row>
    <row r="43" spans="1:12" ht="39" customHeight="1" x14ac:dyDescent="0.2">
      <c r="A43" s="155" t="s">
        <v>134</v>
      </c>
      <c r="B43" s="169"/>
      <c r="C43" s="169"/>
      <c r="D43" s="169"/>
      <c r="E43" s="169"/>
      <c r="F43" s="169"/>
      <c r="G43"/>
      <c r="H43"/>
    </row>
    <row r="44" spans="1:12" ht="26.25" customHeight="1" x14ac:dyDescent="0.2">
      <c r="A44" s="232" t="s">
        <v>135</v>
      </c>
      <c r="B44" s="232"/>
      <c r="C44" s="232"/>
      <c r="D44" s="232"/>
      <c r="E44" s="232"/>
      <c r="F44" s="54">
        <v>-716419.03710000007</v>
      </c>
      <c r="G44"/>
      <c r="H44"/>
    </row>
    <row r="45" spans="1:12" ht="50.25" customHeight="1" x14ac:dyDescent="0.2">
      <c r="A45" s="232" t="s">
        <v>125</v>
      </c>
      <c r="B45" s="232"/>
      <c r="C45" s="232"/>
      <c r="D45" s="232"/>
      <c r="E45" s="232"/>
      <c r="F45" s="54">
        <v>418607.67419999995</v>
      </c>
      <c r="G45"/>
      <c r="H45" s="43"/>
      <c r="I45" s="43"/>
      <c r="J45" s="43"/>
      <c r="K45" s="43"/>
      <c r="L45" s="43"/>
    </row>
    <row r="46" spans="1:12" ht="30.75" customHeight="1" x14ac:dyDescent="0.2">
      <c r="A46" s="233" t="s">
        <v>142</v>
      </c>
      <c r="B46" s="234"/>
      <c r="C46" s="234"/>
      <c r="D46" s="234"/>
      <c r="E46" s="235"/>
      <c r="F46" s="54">
        <v>7276.5</v>
      </c>
      <c r="G46"/>
      <c r="H46" s="43"/>
      <c r="I46" s="43"/>
      <c r="J46" s="43"/>
      <c r="K46" s="43"/>
      <c r="L46" s="43"/>
    </row>
    <row r="47" spans="1:12" ht="30.75" customHeight="1" x14ac:dyDescent="0.2">
      <c r="A47" s="233" t="s">
        <v>126</v>
      </c>
      <c r="B47" s="234"/>
      <c r="C47" s="234"/>
      <c r="D47" s="234"/>
      <c r="E47" s="235"/>
      <c r="F47" s="54">
        <f>SUM(F44:F46)</f>
        <v>-290534.86290000012</v>
      </c>
      <c r="G47"/>
      <c r="H47" s="43"/>
      <c r="I47" s="43"/>
      <c r="J47" s="43"/>
      <c r="K47" s="43"/>
      <c r="L47" s="43"/>
    </row>
    <row r="48" spans="1:12" ht="24.75" customHeight="1" x14ac:dyDescent="0.2">
      <c r="A48" s="232" t="s">
        <v>127</v>
      </c>
      <c r="B48" s="232"/>
      <c r="C48" s="232"/>
      <c r="D48" s="232"/>
      <c r="E48" s="232"/>
      <c r="F48" s="54">
        <v>206158.58</v>
      </c>
      <c r="G48"/>
      <c r="H48"/>
    </row>
    <row r="49" spans="1:8" ht="27" customHeight="1" x14ac:dyDescent="0.2">
      <c r="A49" s="232" t="s">
        <v>128</v>
      </c>
      <c r="B49" s="232"/>
      <c r="C49" s="232"/>
      <c r="D49" s="232"/>
      <c r="E49" s="232"/>
      <c r="F49" s="62">
        <f>F47-F48</f>
        <v>-496693.44290000014</v>
      </c>
      <c r="G49"/>
      <c r="H49"/>
    </row>
    <row r="50" spans="1:8" ht="16.5" customHeight="1" x14ac:dyDescent="0.2">
      <c r="A50" s="40"/>
      <c r="B50" s="41"/>
      <c r="C50" s="41"/>
      <c r="D50" s="41"/>
      <c r="E50" s="41"/>
      <c r="F50" s="41"/>
      <c r="G50"/>
      <c r="H50"/>
    </row>
    <row r="51" spans="1:8" ht="145.35" customHeight="1" x14ac:dyDescent="0.2">
      <c r="A51" s="44" t="s">
        <v>1</v>
      </c>
      <c r="B51" s="45" t="s">
        <v>8</v>
      </c>
      <c r="C51" s="46" t="s">
        <v>41</v>
      </c>
      <c r="D51" s="1" t="s">
        <v>9</v>
      </c>
      <c r="E51" s="2" t="s">
        <v>42</v>
      </c>
      <c r="F51" s="2" t="s">
        <v>43</v>
      </c>
      <c r="G51"/>
      <c r="H51"/>
    </row>
    <row r="52" spans="1:8" ht="32.25" customHeight="1" x14ac:dyDescent="0.2">
      <c r="A52" s="60">
        <v>1</v>
      </c>
      <c r="B52" s="63" t="s">
        <v>451</v>
      </c>
      <c r="C52" s="141" t="s">
        <v>130</v>
      </c>
      <c r="D52" s="57">
        <v>4506.43</v>
      </c>
      <c r="E52" s="18" t="s">
        <v>452</v>
      </c>
      <c r="F52" s="207" t="s">
        <v>131</v>
      </c>
      <c r="G52"/>
      <c r="H52"/>
    </row>
    <row r="53" spans="1:8" ht="24.95" customHeight="1" x14ac:dyDescent="0.2">
      <c r="A53" s="60">
        <v>2</v>
      </c>
      <c r="B53" s="63" t="s">
        <v>453</v>
      </c>
      <c r="C53" s="215"/>
      <c r="D53" s="57">
        <v>700.47</v>
      </c>
      <c r="E53" s="18" t="s">
        <v>454</v>
      </c>
      <c r="F53" s="208"/>
      <c r="G53"/>
      <c r="H53"/>
    </row>
    <row r="54" spans="1:8" ht="24.95" customHeight="1" x14ac:dyDescent="0.2">
      <c r="A54" s="60">
        <v>3</v>
      </c>
      <c r="B54" s="63" t="s">
        <v>455</v>
      </c>
      <c r="C54" s="215"/>
      <c r="D54" s="57">
        <v>4641.38</v>
      </c>
      <c r="E54" s="18" t="s">
        <v>456</v>
      </c>
      <c r="F54" s="208"/>
      <c r="G54"/>
      <c r="H54"/>
    </row>
    <row r="55" spans="1:8" ht="24.95" customHeight="1" x14ac:dyDescent="0.2">
      <c r="A55" s="60">
        <v>4</v>
      </c>
      <c r="B55" s="63" t="s">
        <v>457</v>
      </c>
      <c r="C55" s="215"/>
      <c r="D55" s="57">
        <v>2216.13</v>
      </c>
      <c r="E55" s="18" t="s">
        <v>374</v>
      </c>
      <c r="F55" s="208"/>
      <c r="G55"/>
      <c r="H55"/>
    </row>
    <row r="56" spans="1:8" ht="24.95" customHeight="1" x14ac:dyDescent="0.2">
      <c r="A56" s="60">
        <v>5</v>
      </c>
      <c r="B56" s="63" t="s">
        <v>458</v>
      </c>
      <c r="C56" s="215"/>
      <c r="D56" s="57">
        <v>1562.82</v>
      </c>
      <c r="E56" s="57"/>
      <c r="F56" s="208"/>
      <c r="G56"/>
      <c r="H56"/>
    </row>
    <row r="57" spans="1:8" ht="24.95" customHeight="1" x14ac:dyDescent="0.2">
      <c r="A57" s="60">
        <v>6</v>
      </c>
      <c r="B57" s="63" t="s">
        <v>459</v>
      </c>
      <c r="C57" s="215"/>
      <c r="D57" s="57">
        <v>7440.69</v>
      </c>
      <c r="E57" s="57"/>
      <c r="F57" s="208"/>
      <c r="G57"/>
      <c r="H57"/>
    </row>
    <row r="58" spans="1:8" ht="24.95" customHeight="1" x14ac:dyDescent="0.2">
      <c r="A58" s="60">
        <v>7</v>
      </c>
      <c r="B58" s="63" t="s">
        <v>460</v>
      </c>
      <c r="C58" s="215"/>
      <c r="D58" s="57">
        <v>576</v>
      </c>
      <c r="E58" s="18" t="s">
        <v>133</v>
      </c>
      <c r="F58" s="208"/>
      <c r="G58"/>
      <c r="H58"/>
    </row>
    <row r="59" spans="1:8" ht="24.95" customHeight="1" x14ac:dyDescent="0.2">
      <c r="A59" s="60">
        <v>8</v>
      </c>
      <c r="B59" s="63" t="s">
        <v>461</v>
      </c>
      <c r="C59" s="215"/>
      <c r="D59" s="57">
        <v>14642.35</v>
      </c>
      <c r="E59" s="18" t="s">
        <v>462</v>
      </c>
      <c r="F59" s="208"/>
      <c r="G59"/>
      <c r="H59"/>
    </row>
    <row r="60" spans="1:8" ht="24.95" customHeight="1" x14ac:dyDescent="0.2">
      <c r="A60" s="60">
        <v>9</v>
      </c>
      <c r="B60" s="63" t="s">
        <v>463</v>
      </c>
      <c r="C60" s="215"/>
      <c r="D60" s="57">
        <v>4557.82</v>
      </c>
      <c r="E60" s="18" t="s">
        <v>464</v>
      </c>
      <c r="F60" s="208"/>
      <c r="G60"/>
      <c r="H60"/>
    </row>
    <row r="61" spans="1:8" ht="24.95" customHeight="1" x14ac:dyDescent="0.2">
      <c r="A61" s="60">
        <v>10</v>
      </c>
      <c r="B61" s="63" t="s">
        <v>465</v>
      </c>
      <c r="C61" s="215"/>
      <c r="D61" s="57">
        <v>22441.89</v>
      </c>
      <c r="E61" s="18" t="s">
        <v>466</v>
      </c>
      <c r="F61" s="208"/>
      <c r="G61"/>
      <c r="H61"/>
    </row>
    <row r="62" spans="1:8" ht="24.95" customHeight="1" x14ac:dyDescent="0.2">
      <c r="A62" s="60">
        <v>11</v>
      </c>
      <c r="B62" s="63" t="s">
        <v>467</v>
      </c>
      <c r="C62" s="215"/>
      <c r="D62" s="57">
        <v>5000</v>
      </c>
      <c r="E62" s="18" t="s">
        <v>133</v>
      </c>
      <c r="F62" s="208"/>
      <c r="G62"/>
      <c r="H62"/>
    </row>
    <row r="63" spans="1:8" ht="24.95" customHeight="1" x14ac:dyDescent="0.2">
      <c r="A63" s="60">
        <v>12</v>
      </c>
      <c r="B63" s="63" t="s">
        <v>468</v>
      </c>
      <c r="C63" s="215"/>
      <c r="D63" s="57">
        <v>4687.1899999999996</v>
      </c>
      <c r="E63" s="18" t="s">
        <v>133</v>
      </c>
      <c r="F63" s="208"/>
      <c r="G63"/>
      <c r="H63"/>
    </row>
    <row r="64" spans="1:8" ht="24.95" customHeight="1" x14ac:dyDescent="0.2">
      <c r="A64" s="60">
        <v>13</v>
      </c>
      <c r="B64" s="63" t="s">
        <v>469</v>
      </c>
      <c r="C64" s="215"/>
      <c r="D64" s="57">
        <v>1208.58</v>
      </c>
      <c r="E64" s="57"/>
      <c r="F64" s="208"/>
      <c r="G64"/>
      <c r="H64"/>
    </row>
    <row r="65" spans="1:8" ht="74.25" customHeight="1" x14ac:dyDescent="0.2">
      <c r="A65" s="60">
        <v>14</v>
      </c>
      <c r="B65" s="63" t="s">
        <v>470</v>
      </c>
      <c r="C65" s="215"/>
      <c r="D65" s="57">
        <v>20667.550000000003</v>
      </c>
      <c r="E65" s="18" t="s">
        <v>471</v>
      </c>
      <c r="F65" s="208"/>
      <c r="G65"/>
      <c r="H65"/>
    </row>
    <row r="66" spans="1:8" ht="57.75" customHeight="1" x14ac:dyDescent="0.2">
      <c r="A66" s="60">
        <v>15</v>
      </c>
      <c r="B66" s="63" t="s">
        <v>472</v>
      </c>
      <c r="C66" s="215"/>
      <c r="D66" s="57">
        <v>24092.050000000003</v>
      </c>
      <c r="E66" s="18" t="s">
        <v>473</v>
      </c>
      <c r="F66" s="208"/>
      <c r="G66"/>
      <c r="H66"/>
    </row>
    <row r="67" spans="1:8" ht="24.95" customHeight="1" x14ac:dyDescent="0.2">
      <c r="A67" s="60">
        <v>16</v>
      </c>
      <c r="B67" s="63" t="s">
        <v>474</v>
      </c>
      <c r="C67" s="215"/>
      <c r="D67" s="57">
        <v>10066.1</v>
      </c>
      <c r="E67" s="18" t="s">
        <v>340</v>
      </c>
      <c r="F67" s="208"/>
      <c r="G67"/>
      <c r="H67"/>
    </row>
    <row r="68" spans="1:8" ht="35.25" customHeight="1" x14ac:dyDescent="0.2">
      <c r="A68" s="60">
        <v>17</v>
      </c>
      <c r="B68" s="63" t="s">
        <v>475</v>
      </c>
      <c r="C68" s="215"/>
      <c r="D68" s="57">
        <v>2599.4299999999998</v>
      </c>
      <c r="E68" s="18" t="s">
        <v>476</v>
      </c>
      <c r="F68" s="208"/>
      <c r="G68"/>
      <c r="H68"/>
    </row>
    <row r="69" spans="1:8" ht="23.25" customHeight="1" x14ac:dyDescent="0.2">
      <c r="A69" s="60">
        <v>18</v>
      </c>
      <c r="B69" s="63" t="s">
        <v>477</v>
      </c>
      <c r="C69" s="215"/>
      <c r="D69" s="57">
        <v>494.32</v>
      </c>
      <c r="E69" s="57"/>
      <c r="F69" s="208"/>
      <c r="G69"/>
      <c r="H69"/>
    </row>
    <row r="70" spans="1:8" ht="24.95" customHeight="1" x14ac:dyDescent="0.2">
      <c r="A70" s="60">
        <v>19</v>
      </c>
      <c r="B70" s="63" t="s">
        <v>129</v>
      </c>
      <c r="C70" s="215"/>
      <c r="D70" s="57">
        <v>1200</v>
      </c>
      <c r="E70" s="57"/>
      <c r="F70" s="208"/>
      <c r="G70"/>
      <c r="H70"/>
    </row>
    <row r="71" spans="1:8" ht="24.95" customHeight="1" x14ac:dyDescent="0.2">
      <c r="A71" s="60">
        <v>20</v>
      </c>
      <c r="B71" s="63" t="s">
        <v>478</v>
      </c>
      <c r="C71" s="215"/>
      <c r="D71" s="57">
        <v>10465.31</v>
      </c>
      <c r="E71" s="18" t="s">
        <v>133</v>
      </c>
      <c r="F71" s="208"/>
      <c r="G71"/>
      <c r="H71"/>
    </row>
    <row r="72" spans="1:8" ht="148.5" customHeight="1" x14ac:dyDescent="0.2">
      <c r="A72" s="60">
        <v>21</v>
      </c>
      <c r="B72" s="63" t="s">
        <v>479</v>
      </c>
      <c r="C72" s="215"/>
      <c r="D72" s="57">
        <v>50197.409999999996</v>
      </c>
      <c r="E72" s="18" t="s">
        <v>480</v>
      </c>
      <c r="F72" s="208"/>
      <c r="G72"/>
      <c r="H72"/>
    </row>
    <row r="73" spans="1:8" ht="44.25" customHeight="1" x14ac:dyDescent="0.2">
      <c r="A73" s="60">
        <v>22</v>
      </c>
      <c r="B73" s="63" t="s">
        <v>481</v>
      </c>
      <c r="C73" s="216"/>
      <c r="D73" s="57">
        <v>12194.66</v>
      </c>
      <c r="E73" s="57"/>
      <c r="F73" s="209"/>
      <c r="G73"/>
      <c r="H73"/>
    </row>
    <row r="74" spans="1:8" ht="24.95" customHeight="1" x14ac:dyDescent="0.2">
      <c r="A74" s="146" t="s">
        <v>6</v>
      </c>
      <c r="B74" s="148"/>
      <c r="C74" s="52"/>
      <c r="D74" s="53">
        <f>SUM(D52:D73)</f>
        <v>206158.58000000002</v>
      </c>
      <c r="E74" s="61"/>
      <c r="F74" s="12"/>
      <c r="G74"/>
      <c r="H74"/>
    </row>
    <row r="75" spans="1:8" ht="19.5" customHeight="1" x14ac:dyDescent="0.2">
      <c r="A75" s="196" t="s">
        <v>59</v>
      </c>
      <c r="B75" s="196"/>
      <c r="C75" s="196"/>
      <c r="D75" s="196"/>
      <c r="E75" s="196"/>
      <c r="F75" s="196"/>
      <c r="G75" s="196"/>
      <c r="H75" s="196"/>
    </row>
    <row r="76" spans="1:8" ht="18.75" x14ac:dyDescent="0.2">
      <c r="A76" s="10"/>
      <c r="B76" s="10"/>
      <c r="C76" s="10"/>
      <c r="D76" s="10"/>
      <c r="E76" s="10"/>
      <c r="F76" s="10"/>
      <c r="G76" s="35">
        <f>'[1]Оригинал Тариф с 01.07.25'!$BK$24</f>
        <v>566707.24979999999</v>
      </c>
      <c r="H76" s="10"/>
    </row>
    <row r="77" spans="1:8" ht="41.25" customHeight="1" x14ac:dyDescent="0.2">
      <c r="A77" s="155" t="s">
        <v>28</v>
      </c>
      <c r="B77" s="155"/>
      <c r="C77" s="155"/>
      <c r="D77" s="155"/>
      <c r="E77" s="155"/>
      <c r="F77" s="155"/>
      <c r="G77" s="155"/>
      <c r="H77" s="155"/>
    </row>
    <row r="78" spans="1:8" ht="138" customHeight="1" x14ac:dyDescent="0.2">
      <c r="A78" s="6" t="s">
        <v>29</v>
      </c>
      <c r="B78" s="156" t="s">
        <v>30</v>
      </c>
      <c r="C78" s="156"/>
      <c r="D78" s="156" t="s">
        <v>31</v>
      </c>
      <c r="E78" s="156"/>
      <c r="F78" s="156" t="s">
        <v>32</v>
      </c>
      <c r="G78" s="156"/>
    </row>
    <row r="79" spans="1:8" ht="15.75" x14ac:dyDescent="0.2">
      <c r="A79" s="4">
        <v>1</v>
      </c>
      <c r="B79" s="197">
        <v>2</v>
      </c>
      <c r="C79" s="197"/>
      <c r="D79" s="197">
        <v>3</v>
      </c>
      <c r="E79" s="197"/>
      <c r="F79" s="197">
        <v>4</v>
      </c>
      <c r="G79" s="197"/>
    </row>
    <row r="80" spans="1:8" ht="12.75" customHeight="1" x14ac:dyDescent="0.2">
      <c r="A80" s="6"/>
      <c r="B80" s="162">
        <v>2</v>
      </c>
      <c r="C80" s="163"/>
      <c r="D80" s="162">
        <v>1</v>
      </c>
      <c r="E80" s="163"/>
      <c r="F80" s="153">
        <v>9852</v>
      </c>
      <c r="G80" s="154"/>
    </row>
    <row r="81" spans="1:8" ht="107.25" customHeight="1" x14ac:dyDescent="0.2">
      <c r="A81" s="155" t="s">
        <v>33</v>
      </c>
      <c r="B81" s="155"/>
      <c r="C81" s="155"/>
      <c r="D81" s="155"/>
      <c r="E81" s="155"/>
      <c r="F81" s="155"/>
      <c r="G81" s="155"/>
      <c r="H81" s="155"/>
    </row>
    <row r="82" spans="1:8" ht="15.75" x14ac:dyDescent="0.2">
      <c r="A82" s="5"/>
    </row>
    <row r="83" spans="1:8" ht="63" x14ac:dyDescent="0.2">
      <c r="A83" s="6" t="s">
        <v>29</v>
      </c>
      <c r="B83" s="156" t="s">
        <v>34</v>
      </c>
      <c r="C83" s="156"/>
      <c r="D83" s="156" t="s">
        <v>35</v>
      </c>
      <c r="E83" s="156"/>
      <c r="F83" s="6" t="s">
        <v>36</v>
      </c>
      <c r="G83" s="6" t="s">
        <v>37</v>
      </c>
      <c r="H83" s="4" t="s">
        <v>38</v>
      </c>
    </row>
    <row r="84" spans="1:8" ht="15.75" x14ac:dyDescent="0.2">
      <c r="A84" s="6">
        <v>1</v>
      </c>
      <c r="B84" s="156">
        <v>2</v>
      </c>
      <c r="C84" s="156"/>
      <c r="D84" s="156">
        <v>3</v>
      </c>
      <c r="E84" s="156"/>
      <c r="F84" s="6">
        <v>4</v>
      </c>
      <c r="G84" s="6">
        <v>5</v>
      </c>
      <c r="H84" s="4">
        <v>6</v>
      </c>
    </row>
    <row r="85" spans="1:8" ht="47.25" customHeight="1" x14ac:dyDescent="0.2">
      <c r="A85" s="6">
        <v>1</v>
      </c>
      <c r="B85" s="156" t="s">
        <v>39</v>
      </c>
      <c r="C85" s="156"/>
      <c r="D85" s="164">
        <f>61099.31+535026.64</f>
        <v>596125.94999999995</v>
      </c>
      <c r="E85" s="164"/>
      <c r="F85" s="4">
        <f>-1038.36+3468365.13</f>
        <v>3467326.77</v>
      </c>
      <c r="G85" s="4">
        <f>61099.34+3487568.65</f>
        <v>3548667.9899999998</v>
      </c>
      <c r="H85" s="4">
        <f>F85-G85+D85</f>
        <v>514784.73000000021</v>
      </c>
    </row>
    <row r="86" spans="1:8" ht="44.25" customHeight="1" x14ac:dyDescent="0.2">
      <c r="A86" s="6">
        <v>2</v>
      </c>
      <c r="B86" s="156" t="s">
        <v>40</v>
      </c>
      <c r="C86" s="156"/>
      <c r="D86" s="160">
        <v>12693.87</v>
      </c>
      <c r="E86" s="161"/>
      <c r="F86" s="4">
        <v>86218.71</v>
      </c>
      <c r="G86" s="4">
        <v>108278.49</v>
      </c>
      <c r="H86" s="4">
        <f>F86-G86+D86</f>
        <v>-9365.909999999998</v>
      </c>
    </row>
    <row r="87" spans="1:8" ht="15.75" customHeight="1" x14ac:dyDescent="0.2">
      <c r="A87" s="157" t="s">
        <v>22</v>
      </c>
      <c r="B87" s="158"/>
      <c r="C87" s="159"/>
      <c r="D87" s="165"/>
      <c r="E87" s="165"/>
      <c r="F87" s="6"/>
      <c r="G87" s="6"/>
      <c r="H87" s="4"/>
    </row>
    <row r="91" spans="1:8" x14ac:dyDescent="0.2">
      <c r="B91" s="140"/>
      <c r="C91" s="139"/>
    </row>
    <row r="92" spans="1:8" x14ac:dyDescent="0.2">
      <c r="B92" s="140"/>
      <c r="C92" s="139"/>
    </row>
    <row r="93" spans="1:8" x14ac:dyDescent="0.2">
      <c r="C93" s="135"/>
    </row>
    <row r="94" spans="1:8" x14ac:dyDescent="0.2">
      <c r="C94" s="135"/>
    </row>
  </sheetData>
  <mergeCells count="61">
    <mergeCell ref="A47:E47"/>
    <mergeCell ref="C52:C73"/>
    <mergeCell ref="F52:F73"/>
    <mergeCell ref="A74:B74"/>
    <mergeCell ref="A48:E48"/>
    <mergeCell ref="A49:E49"/>
    <mergeCell ref="A6:H6"/>
    <mergeCell ref="G1:H1"/>
    <mergeCell ref="G2:H2"/>
    <mergeCell ref="G3:H3"/>
    <mergeCell ref="G4:H4"/>
    <mergeCell ref="G5:H5"/>
    <mergeCell ref="A18:H18"/>
    <mergeCell ref="A7:H7"/>
    <mergeCell ref="A8:H8"/>
    <mergeCell ref="A9:H9"/>
    <mergeCell ref="A10:H10"/>
    <mergeCell ref="A11:H11"/>
    <mergeCell ref="A12:H12"/>
    <mergeCell ref="A13:H13"/>
    <mergeCell ref="A14:H14"/>
    <mergeCell ref="A15:H15"/>
    <mergeCell ref="A16:H16"/>
    <mergeCell ref="A17:H17"/>
    <mergeCell ref="A75:H75"/>
    <mergeCell ref="A19:H19"/>
    <mergeCell ref="A20:H20"/>
    <mergeCell ref="A23:H23"/>
    <mergeCell ref="A25:H25"/>
    <mergeCell ref="A26:A27"/>
    <mergeCell ref="B26:B27"/>
    <mergeCell ref="C26:C27"/>
    <mergeCell ref="D26:D27"/>
    <mergeCell ref="E26:F26"/>
    <mergeCell ref="G26:H26"/>
    <mergeCell ref="A42:D42"/>
    <mergeCell ref="A43:F43"/>
    <mergeCell ref="A44:E44"/>
    <mergeCell ref="A45:E45"/>
    <mergeCell ref="A46:E46"/>
    <mergeCell ref="A77:H77"/>
    <mergeCell ref="B78:C78"/>
    <mergeCell ref="D78:E78"/>
    <mergeCell ref="F78:G78"/>
    <mergeCell ref="B79:C79"/>
    <mergeCell ref="D79:E79"/>
    <mergeCell ref="F79:G79"/>
    <mergeCell ref="B80:C80"/>
    <mergeCell ref="D80:E80"/>
    <mergeCell ref="F80:G80"/>
    <mergeCell ref="A81:H81"/>
    <mergeCell ref="B83:C83"/>
    <mergeCell ref="D83:E83"/>
    <mergeCell ref="A87:C87"/>
    <mergeCell ref="D87:E87"/>
    <mergeCell ref="B84:C84"/>
    <mergeCell ref="D84:E84"/>
    <mergeCell ref="B85:C85"/>
    <mergeCell ref="D85:E85"/>
    <mergeCell ref="B86:C86"/>
    <mergeCell ref="D86:E86"/>
  </mergeCells>
  <pageMargins left="0.7" right="0.7" top="0.75" bottom="0.75" header="0.3" footer="0.3"/>
  <pageSetup paperSize="9" scale="57" fitToHeight="0"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D5E29-9E6A-4AB5-BD7E-C06A7CEACF65}">
  <sheetPr>
    <pageSetUpPr fitToPage="1"/>
  </sheetPr>
  <dimension ref="A1:H79"/>
  <sheetViews>
    <sheetView topLeftCell="A64" workbookViewId="0">
      <selection activeCell="B76" sqref="B76:C79"/>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19.83203125" style="7" customWidth="1"/>
  </cols>
  <sheetData>
    <row r="1" spans="1:8" s="13" customFormat="1" ht="18.75" x14ac:dyDescent="0.3">
      <c r="G1" s="173" t="s">
        <v>44</v>
      </c>
      <c r="H1" s="173"/>
    </row>
    <row r="2" spans="1:8" s="13" customFormat="1" ht="18.75" x14ac:dyDescent="0.3">
      <c r="G2" s="173" t="s">
        <v>45</v>
      </c>
      <c r="H2" s="173"/>
    </row>
    <row r="3" spans="1:8" s="13" customFormat="1" ht="18.75" x14ac:dyDescent="0.3">
      <c r="G3" s="173" t="s">
        <v>46</v>
      </c>
      <c r="H3" s="173"/>
    </row>
    <row r="4" spans="1:8" s="14" customFormat="1" ht="18.75" x14ac:dyDescent="0.3">
      <c r="G4" s="173" t="s">
        <v>47</v>
      </c>
      <c r="H4" s="173"/>
    </row>
    <row r="5" spans="1:8" s="14" customFormat="1" ht="33.75" customHeight="1" x14ac:dyDescent="0.3">
      <c r="G5" s="174" t="s">
        <v>52</v>
      </c>
      <c r="H5" s="174"/>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88</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01.07.25'!$D$25</f>
        <v>3555.38</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01.07.25'!$AC$25+'[2]Оригинал Тариф с 01.07.25'!$AE$25)/2</f>
        <v>0.495</v>
      </c>
      <c r="E28" s="20">
        <f>'[20]Дзержинского 22'!$G$9</f>
        <v>3555.38</v>
      </c>
      <c r="F28" s="20">
        <f>D28*E28*12</f>
        <v>21118.957200000001</v>
      </c>
      <c r="G28" s="20">
        <f>E28</f>
        <v>3555.38</v>
      </c>
      <c r="H28" s="20">
        <f>D28*G28*12</f>
        <v>21118.957200000001</v>
      </c>
    </row>
    <row r="29" spans="1:8" ht="25.5" x14ac:dyDescent="0.2">
      <c r="A29" s="29">
        <v>2</v>
      </c>
      <c r="B29" s="30" t="s">
        <v>67</v>
      </c>
      <c r="C29" s="18" t="s">
        <v>15</v>
      </c>
      <c r="D29" s="19">
        <f>('[2]Оригинал Тариф с 01.07.25'!$K$25+'[2]Оригинал Тариф с 01.07.25'!$M$25)/2</f>
        <v>0.185</v>
      </c>
      <c r="E29" s="20">
        <f>'[20]Дзержинского 22'!$G$9</f>
        <v>3555.38</v>
      </c>
      <c r="F29" s="20">
        <f t="shared" ref="F29:F38" si="0">D29*E29*12</f>
        <v>7892.9436000000005</v>
      </c>
      <c r="G29" s="20">
        <f t="shared" ref="G29:G38" si="1">E29</f>
        <v>3555.38</v>
      </c>
      <c r="H29" s="20">
        <f t="shared" ref="H29:H38" si="2">D29*G29*12</f>
        <v>7892.9436000000005</v>
      </c>
    </row>
    <row r="30" spans="1:8" x14ac:dyDescent="0.2">
      <c r="A30" s="29">
        <v>3</v>
      </c>
      <c r="B30" s="31" t="s">
        <v>12</v>
      </c>
      <c r="C30" s="18" t="s">
        <v>15</v>
      </c>
      <c r="D30" s="19">
        <f>('[2]Оригинал Тариф с 01.07.25'!$AX$25+'[2]Оригинал Тариф с 01.07.25'!$AZ$25)/2</f>
        <v>1.5249999999999999</v>
      </c>
      <c r="E30" s="20">
        <f>'[20]Дзержинского 22'!$G$9</f>
        <v>3555.38</v>
      </c>
      <c r="F30" s="20">
        <f t="shared" si="0"/>
        <v>65063.453999999998</v>
      </c>
      <c r="G30" s="20">
        <f t="shared" si="1"/>
        <v>3555.38</v>
      </c>
      <c r="H30" s="20">
        <f t="shared" si="2"/>
        <v>65063.453999999998</v>
      </c>
    </row>
    <row r="31" spans="1:8" ht="36" x14ac:dyDescent="0.2">
      <c r="A31" s="29">
        <v>4</v>
      </c>
      <c r="B31" s="32" t="s">
        <v>13</v>
      </c>
      <c r="C31" s="18" t="s">
        <v>15</v>
      </c>
      <c r="D31" s="19">
        <f>('[2]Оригинал Тариф с 01.07.25'!$N$25+'[2]Оригинал Тариф с 01.07.25'!$P$25)/2</f>
        <v>2.88</v>
      </c>
      <c r="E31" s="20">
        <f>'[20]Дзержинского 22'!$G$9</f>
        <v>3555.38</v>
      </c>
      <c r="F31" s="20">
        <f t="shared" si="0"/>
        <v>122873.9328</v>
      </c>
      <c r="G31" s="20">
        <f t="shared" si="1"/>
        <v>3555.38</v>
      </c>
      <c r="H31" s="20">
        <f t="shared" si="2"/>
        <v>122873.9328</v>
      </c>
    </row>
    <row r="32" spans="1:8" ht="24" x14ac:dyDescent="0.2">
      <c r="A32" s="29">
        <v>5</v>
      </c>
      <c r="B32" s="32" t="s">
        <v>23</v>
      </c>
      <c r="C32" s="18" t="s">
        <v>15</v>
      </c>
      <c r="D32" s="19">
        <f>('[2]Оригинал Тариф с 01.07.25'!$H$25+'[2]Оригинал Тариф с 01.07.25'!$J$25)/2</f>
        <v>1.585</v>
      </c>
      <c r="E32" s="20">
        <f>'[20]Дзержинского 22'!$G$9</f>
        <v>3555.38</v>
      </c>
      <c r="F32" s="20">
        <f t="shared" si="0"/>
        <v>67623.32759999999</v>
      </c>
      <c r="G32" s="20">
        <f t="shared" si="1"/>
        <v>3555.38</v>
      </c>
      <c r="H32" s="20">
        <f t="shared" si="2"/>
        <v>67623.32759999999</v>
      </c>
    </row>
    <row r="33" spans="1:8" ht="72" x14ac:dyDescent="0.2">
      <c r="A33" s="29">
        <v>6</v>
      </c>
      <c r="B33" s="32" t="s">
        <v>17</v>
      </c>
      <c r="C33" s="18" t="s">
        <v>15</v>
      </c>
      <c r="D33" s="19">
        <f>('[2]Оригинал Тариф с 01.07.25'!$W$25+'[2]Оригинал Тариф с 01.07.25'!$Y$25)/2</f>
        <v>0.81499999999999995</v>
      </c>
      <c r="E33" s="20">
        <f>'[20]Дзержинского 22'!$G$9</f>
        <v>3555.38</v>
      </c>
      <c r="F33" s="20">
        <f t="shared" si="0"/>
        <v>34771.616399999999</v>
      </c>
      <c r="G33" s="20">
        <f t="shared" si="1"/>
        <v>3555.38</v>
      </c>
      <c r="H33" s="20">
        <f t="shared" si="2"/>
        <v>34771.616399999999</v>
      </c>
    </row>
    <row r="34" spans="1:8" ht="72" x14ac:dyDescent="0.2">
      <c r="A34" s="29">
        <v>7</v>
      </c>
      <c r="B34" s="32" t="s">
        <v>18</v>
      </c>
      <c r="C34" s="18" t="s">
        <v>15</v>
      </c>
      <c r="D34" s="19">
        <f>('[2]Оригинал Тариф с 01.07.25'!$AI$25+'[2]Оригинал Тариф с 01.07.25'!$AK$25)/2</f>
        <v>1.74</v>
      </c>
      <c r="E34" s="20">
        <f>'[20]Дзержинского 22'!$G$9</f>
        <v>3555.38</v>
      </c>
      <c r="F34" s="20">
        <f t="shared" si="0"/>
        <v>74236.334400000007</v>
      </c>
      <c r="G34" s="20">
        <f t="shared" si="1"/>
        <v>3555.38</v>
      </c>
      <c r="H34" s="20">
        <f t="shared" si="2"/>
        <v>74236.334400000007</v>
      </c>
    </row>
    <row r="35" spans="1:8" ht="72" x14ac:dyDescent="0.2">
      <c r="A35" s="29">
        <v>8</v>
      </c>
      <c r="B35" s="32" t="s">
        <v>19</v>
      </c>
      <c r="C35" s="18" t="s">
        <v>15</v>
      </c>
      <c r="D35" s="19">
        <f>('[2]Оригинал Тариф с 01.07.25'!$AO$25+'[2]Оригинал Тариф с 01.07.25'!$AQ$25)/2</f>
        <v>0.38</v>
      </c>
      <c r="E35" s="20">
        <f>'[20]Дзержинского 22'!$G$9</f>
        <v>3555.38</v>
      </c>
      <c r="F35" s="20">
        <f t="shared" si="0"/>
        <v>16212.532800000001</v>
      </c>
      <c r="G35" s="20">
        <f t="shared" si="1"/>
        <v>3555.38</v>
      </c>
      <c r="H35" s="20">
        <f t="shared" si="2"/>
        <v>16212.532800000001</v>
      </c>
    </row>
    <row r="36" spans="1:8" ht="72" x14ac:dyDescent="0.2">
      <c r="A36" s="29">
        <v>9</v>
      </c>
      <c r="B36" s="32" t="s">
        <v>20</v>
      </c>
      <c r="C36" s="18" t="s">
        <v>15</v>
      </c>
      <c r="D36" s="19">
        <f>('[2]Оригинал Тариф с 01.07.25'!$AR$25+'[2]Оригинал Тариф с 01.07.25'!$AT$25)/2</f>
        <v>0.13500000000000001</v>
      </c>
      <c r="E36" s="20">
        <f>'[20]Дзержинского 22'!$G$9</f>
        <v>3555.38</v>
      </c>
      <c r="F36" s="20">
        <f t="shared" si="0"/>
        <v>5759.7156000000004</v>
      </c>
      <c r="G36" s="20">
        <f t="shared" si="1"/>
        <v>3555.38</v>
      </c>
      <c r="H36" s="20">
        <f t="shared" si="2"/>
        <v>5759.7156000000004</v>
      </c>
    </row>
    <row r="37" spans="1:8" x14ac:dyDescent="0.2">
      <c r="A37" s="29">
        <v>10</v>
      </c>
      <c r="B37" s="31" t="s">
        <v>14</v>
      </c>
      <c r="C37" s="18" t="s">
        <v>15</v>
      </c>
      <c r="D37" s="19">
        <f>('[2]Оригинал Тариф с 01.07.25'!$AF$25+'[2]Оригинал Тариф с 01.07.25'!$AH$25)/2</f>
        <v>0.64</v>
      </c>
      <c r="E37" s="20">
        <f>'[20]Дзержинского 22'!$G$9</f>
        <v>3555.38</v>
      </c>
      <c r="F37" s="20">
        <f t="shared" si="0"/>
        <v>27305.318400000004</v>
      </c>
      <c r="G37" s="20">
        <f t="shared" si="1"/>
        <v>3555.38</v>
      </c>
      <c r="H37" s="20">
        <f t="shared" si="2"/>
        <v>27305.318400000004</v>
      </c>
    </row>
    <row r="38" spans="1:8" ht="36" x14ac:dyDescent="0.2">
      <c r="A38" s="29">
        <v>11</v>
      </c>
      <c r="B38" s="32" t="s">
        <v>21</v>
      </c>
      <c r="C38" s="18" t="s">
        <v>15</v>
      </c>
      <c r="D38" s="19">
        <f>('[2]Оригинал Тариф с 01.07.25'!$Q$25+'[2]Оригинал Тариф с 01.07.25'!$S$25)/2</f>
        <v>2.77</v>
      </c>
      <c r="E38" s="20">
        <f>'[20]Дзержинского 22'!$G$9</f>
        <v>3555.38</v>
      </c>
      <c r="F38" s="20">
        <f t="shared" si="0"/>
        <v>118180.83120000002</v>
      </c>
      <c r="G38" s="20">
        <f t="shared" si="1"/>
        <v>3555.38</v>
      </c>
      <c r="H38" s="20">
        <f t="shared" si="2"/>
        <v>118180.83120000002</v>
      </c>
    </row>
    <row r="39" spans="1:8" ht="12.75" customHeight="1" x14ac:dyDescent="0.2">
      <c r="A39" s="212" t="s">
        <v>6</v>
      </c>
      <c r="B39" s="213"/>
      <c r="C39" s="213"/>
      <c r="D39" s="214"/>
      <c r="E39" s="21"/>
      <c r="F39" s="21">
        <f>SUM(F28:F38)</f>
        <v>561038.96399999992</v>
      </c>
      <c r="G39" s="21"/>
      <c r="H39" s="21">
        <f>SUM(H28:H38)</f>
        <v>561038.96399999992</v>
      </c>
    </row>
    <row r="40" spans="1:8" ht="39" customHeight="1" x14ac:dyDescent="0.2">
      <c r="A40" s="155" t="s">
        <v>134</v>
      </c>
      <c r="B40" s="169"/>
      <c r="C40" s="169"/>
      <c r="D40" s="169"/>
      <c r="E40" s="169"/>
      <c r="F40" s="169"/>
      <c r="G40"/>
      <c r="H40"/>
    </row>
    <row r="41" spans="1:8" ht="26.25" customHeight="1" x14ac:dyDescent="0.2">
      <c r="A41" s="232" t="s">
        <v>135</v>
      </c>
      <c r="B41" s="232"/>
      <c r="C41" s="232"/>
      <c r="D41" s="232"/>
      <c r="E41" s="232"/>
      <c r="F41" s="54">
        <v>90287.73599999999</v>
      </c>
      <c r="G41"/>
      <c r="H41"/>
    </row>
    <row r="42" spans="1:8" ht="50.25" customHeight="1" x14ac:dyDescent="0.2">
      <c r="A42" s="232" t="s">
        <v>125</v>
      </c>
      <c r="B42" s="232"/>
      <c r="C42" s="232"/>
      <c r="D42" s="232"/>
      <c r="E42" s="232"/>
      <c r="F42" s="54">
        <v>134814.48359999998</v>
      </c>
      <c r="G42"/>
      <c r="H42"/>
    </row>
    <row r="43" spans="1:8" ht="30.75" customHeight="1" x14ac:dyDescent="0.2">
      <c r="A43" s="233" t="s">
        <v>126</v>
      </c>
      <c r="B43" s="234"/>
      <c r="C43" s="234"/>
      <c r="D43" s="234"/>
      <c r="E43" s="235"/>
      <c r="F43" s="54">
        <f>SUM(F41:F42)</f>
        <v>225102.21959999995</v>
      </c>
      <c r="G43"/>
      <c r="H43"/>
    </row>
    <row r="44" spans="1:8" ht="24.75" customHeight="1" x14ac:dyDescent="0.2">
      <c r="A44" s="232" t="s">
        <v>127</v>
      </c>
      <c r="B44" s="232"/>
      <c r="C44" s="232"/>
      <c r="D44" s="232"/>
      <c r="E44" s="232"/>
      <c r="F44" s="54">
        <v>61711.61</v>
      </c>
      <c r="G44"/>
      <c r="H44"/>
    </row>
    <row r="45" spans="1:8" ht="27" customHeight="1" x14ac:dyDescent="0.2">
      <c r="A45" s="232" t="s">
        <v>128</v>
      </c>
      <c r="B45" s="232"/>
      <c r="C45" s="232"/>
      <c r="D45" s="232"/>
      <c r="E45" s="232"/>
      <c r="F45" s="62">
        <f>F43-F44</f>
        <v>163390.60959999997</v>
      </c>
      <c r="G45"/>
      <c r="H45"/>
    </row>
    <row r="46" spans="1:8" ht="16.5" customHeight="1" x14ac:dyDescent="0.2">
      <c r="A46" s="40"/>
      <c r="B46" s="41"/>
      <c r="C46" s="41"/>
      <c r="D46" s="41"/>
      <c r="E46" s="41"/>
      <c r="F46" s="41"/>
      <c r="G46"/>
      <c r="H46"/>
    </row>
    <row r="47" spans="1:8" ht="145.35" customHeight="1" x14ac:dyDescent="0.2">
      <c r="A47" s="44" t="s">
        <v>1</v>
      </c>
      <c r="B47" s="45" t="s">
        <v>8</v>
      </c>
      <c r="C47" s="46" t="s">
        <v>41</v>
      </c>
      <c r="D47" s="1" t="s">
        <v>9</v>
      </c>
      <c r="E47" s="2" t="s">
        <v>42</v>
      </c>
      <c r="F47" s="2" t="s">
        <v>43</v>
      </c>
      <c r="G47"/>
      <c r="H47"/>
    </row>
    <row r="48" spans="1:8" ht="24.95" customHeight="1" x14ac:dyDescent="0.2">
      <c r="A48" s="60">
        <v>1</v>
      </c>
      <c r="B48" s="63" t="s">
        <v>482</v>
      </c>
      <c r="C48" s="141" t="s">
        <v>130</v>
      </c>
      <c r="D48" s="57">
        <v>5207.12</v>
      </c>
      <c r="E48" s="18" t="s">
        <v>483</v>
      </c>
      <c r="F48" s="207" t="s">
        <v>131</v>
      </c>
      <c r="G48"/>
    </row>
    <row r="49" spans="1:8" ht="24.95" customHeight="1" x14ac:dyDescent="0.2">
      <c r="A49" s="60">
        <v>2</v>
      </c>
      <c r="B49" s="63" t="s">
        <v>484</v>
      </c>
      <c r="C49" s="215"/>
      <c r="D49" s="57">
        <v>15000</v>
      </c>
      <c r="E49" s="18" t="s">
        <v>160</v>
      </c>
      <c r="F49" s="208"/>
      <c r="G49"/>
    </row>
    <row r="50" spans="1:8" ht="24.95" customHeight="1" x14ac:dyDescent="0.2">
      <c r="A50" s="60">
        <v>3</v>
      </c>
      <c r="B50" s="63" t="s">
        <v>485</v>
      </c>
      <c r="C50" s="215"/>
      <c r="D50" s="57">
        <v>10286.790000000001</v>
      </c>
      <c r="E50" s="57"/>
      <c r="F50" s="208"/>
      <c r="G50"/>
    </row>
    <row r="51" spans="1:8" ht="24.95" customHeight="1" x14ac:dyDescent="0.2">
      <c r="A51" s="60">
        <v>4</v>
      </c>
      <c r="B51" s="63" t="s">
        <v>486</v>
      </c>
      <c r="C51" s="215"/>
      <c r="D51" s="57">
        <v>1501.05</v>
      </c>
      <c r="E51" s="18" t="s">
        <v>487</v>
      </c>
      <c r="F51" s="208"/>
      <c r="G51"/>
    </row>
    <row r="52" spans="1:8" ht="32.25" customHeight="1" x14ac:dyDescent="0.2">
      <c r="A52" s="60">
        <v>5</v>
      </c>
      <c r="B52" s="63" t="s">
        <v>488</v>
      </c>
      <c r="C52" s="215"/>
      <c r="D52" s="57">
        <v>10269.299999999999</v>
      </c>
      <c r="E52" s="18" t="s">
        <v>253</v>
      </c>
      <c r="F52" s="208"/>
      <c r="G52"/>
    </row>
    <row r="53" spans="1:8" ht="24.95" customHeight="1" x14ac:dyDescent="0.2">
      <c r="A53" s="60">
        <v>6</v>
      </c>
      <c r="B53" s="63" t="s">
        <v>489</v>
      </c>
      <c r="C53" s="215"/>
      <c r="D53" s="57">
        <v>2429.25</v>
      </c>
      <c r="E53" s="18" t="s">
        <v>145</v>
      </c>
      <c r="F53" s="208"/>
      <c r="G53"/>
    </row>
    <row r="54" spans="1:8" ht="35.25" customHeight="1" x14ac:dyDescent="0.2">
      <c r="A54" s="60">
        <v>7</v>
      </c>
      <c r="B54" s="63" t="s">
        <v>490</v>
      </c>
      <c r="C54" s="215"/>
      <c r="D54" s="57">
        <v>2489.4899999999998</v>
      </c>
      <c r="E54" s="18" t="s">
        <v>253</v>
      </c>
      <c r="F54" s="208"/>
      <c r="G54"/>
    </row>
    <row r="55" spans="1:8" ht="24.95" customHeight="1" x14ac:dyDescent="0.2">
      <c r="A55" s="60">
        <v>8</v>
      </c>
      <c r="B55" s="63" t="s">
        <v>183</v>
      </c>
      <c r="C55" s="215"/>
      <c r="D55" s="57">
        <v>6063.75</v>
      </c>
      <c r="E55" s="57"/>
      <c r="F55" s="208"/>
      <c r="G55"/>
    </row>
    <row r="56" spans="1:8" ht="24.95" customHeight="1" x14ac:dyDescent="0.2">
      <c r="A56" s="60">
        <v>9</v>
      </c>
      <c r="B56" s="63" t="s">
        <v>491</v>
      </c>
      <c r="C56" s="215"/>
      <c r="D56" s="57">
        <v>768.18</v>
      </c>
      <c r="E56" s="18" t="s">
        <v>133</v>
      </c>
      <c r="F56" s="208"/>
      <c r="G56"/>
    </row>
    <row r="57" spans="1:8" ht="21.75" customHeight="1" x14ac:dyDescent="0.2">
      <c r="A57" s="60">
        <v>10</v>
      </c>
      <c r="B57" s="63" t="s">
        <v>129</v>
      </c>
      <c r="C57" s="215"/>
      <c r="D57" s="57">
        <v>1200</v>
      </c>
      <c r="E57" s="57"/>
      <c r="F57" s="208"/>
      <c r="G57"/>
    </row>
    <row r="58" spans="1:8" ht="62.25" customHeight="1" x14ac:dyDescent="0.2">
      <c r="A58" s="60">
        <v>11</v>
      </c>
      <c r="B58" s="63" t="s">
        <v>492</v>
      </c>
      <c r="C58" s="216"/>
      <c r="D58" s="57">
        <v>6496.68</v>
      </c>
      <c r="E58" s="18" t="s">
        <v>493</v>
      </c>
      <c r="F58" s="209"/>
      <c r="G58"/>
    </row>
    <row r="59" spans="1:8" ht="24.95" customHeight="1" x14ac:dyDescent="0.2">
      <c r="A59" s="146" t="s">
        <v>6</v>
      </c>
      <c r="B59" s="148"/>
      <c r="C59" s="52"/>
      <c r="D59" s="53">
        <f>SUM(D48:D58)</f>
        <v>61711.609999999993</v>
      </c>
      <c r="E59" s="61"/>
      <c r="F59" s="12"/>
      <c r="G59"/>
    </row>
    <row r="60" spans="1:8" ht="19.5" customHeight="1" x14ac:dyDescent="0.2">
      <c r="A60" s="196" t="s">
        <v>59</v>
      </c>
      <c r="B60" s="196"/>
      <c r="C60" s="196"/>
      <c r="D60" s="196"/>
      <c r="E60" s="196"/>
      <c r="F60" s="196"/>
      <c r="G60" s="196"/>
      <c r="H60" s="196"/>
    </row>
    <row r="61" spans="1:8" ht="18.75" x14ac:dyDescent="0.2">
      <c r="A61" s="10"/>
      <c r="B61" s="10"/>
      <c r="C61" s="10"/>
      <c r="D61" s="10"/>
      <c r="E61" s="10"/>
      <c r="F61" s="10"/>
      <c r="G61" s="35">
        <f>'[1]Оригинал Тариф с 01.07.25'!$BK$25</f>
        <v>211616.2176</v>
      </c>
      <c r="H61" s="10"/>
    </row>
    <row r="62" spans="1:8" ht="41.25" customHeight="1" x14ac:dyDescent="0.2">
      <c r="A62" s="155" t="s">
        <v>28</v>
      </c>
      <c r="B62" s="155"/>
      <c r="C62" s="155"/>
      <c r="D62" s="155"/>
      <c r="E62" s="155"/>
      <c r="F62" s="155"/>
      <c r="G62" s="155"/>
      <c r="H62" s="155"/>
    </row>
    <row r="63" spans="1:8" ht="138" customHeight="1" x14ac:dyDescent="0.2">
      <c r="A63" s="6" t="s">
        <v>29</v>
      </c>
      <c r="B63" s="156" t="s">
        <v>30</v>
      </c>
      <c r="C63" s="156"/>
      <c r="D63" s="156" t="s">
        <v>31</v>
      </c>
      <c r="E63" s="156"/>
      <c r="F63" s="156" t="s">
        <v>32</v>
      </c>
      <c r="G63" s="156"/>
    </row>
    <row r="64" spans="1:8" ht="15.75" x14ac:dyDescent="0.2">
      <c r="A64" s="4">
        <v>1</v>
      </c>
      <c r="B64" s="197">
        <v>2</v>
      </c>
      <c r="C64" s="197"/>
      <c r="D64" s="197">
        <v>3</v>
      </c>
      <c r="E64" s="197"/>
      <c r="F64" s="197">
        <v>4</v>
      </c>
      <c r="G64" s="197"/>
    </row>
    <row r="65" spans="1:8" ht="12.75" customHeight="1" x14ac:dyDescent="0.2">
      <c r="A65" s="6"/>
      <c r="B65" s="162">
        <v>7</v>
      </c>
      <c r="C65" s="163"/>
      <c r="D65" s="162">
        <v>0</v>
      </c>
      <c r="E65" s="163"/>
      <c r="F65" s="153">
        <v>12389</v>
      </c>
      <c r="G65" s="154"/>
    </row>
    <row r="66" spans="1:8" ht="112.5" customHeight="1" x14ac:dyDescent="0.2">
      <c r="A66" s="155" t="s">
        <v>33</v>
      </c>
      <c r="B66" s="155"/>
      <c r="C66" s="155"/>
      <c r="D66" s="155"/>
      <c r="E66" s="155"/>
      <c r="F66" s="155"/>
      <c r="G66" s="155"/>
      <c r="H66" s="155"/>
    </row>
    <row r="67" spans="1:8" ht="15.75" x14ac:dyDescent="0.2">
      <c r="A67" s="5"/>
    </row>
    <row r="68" spans="1:8" ht="78.75" x14ac:dyDescent="0.2">
      <c r="A68" s="6" t="s">
        <v>29</v>
      </c>
      <c r="B68" s="156" t="s">
        <v>34</v>
      </c>
      <c r="C68" s="156"/>
      <c r="D68" s="156" t="s">
        <v>35</v>
      </c>
      <c r="E68" s="156"/>
      <c r="F68" s="6" t="s">
        <v>36</v>
      </c>
      <c r="G68" s="6" t="s">
        <v>37</v>
      </c>
      <c r="H68" s="4" t="s">
        <v>38</v>
      </c>
    </row>
    <row r="69" spans="1:8" ht="15.75" x14ac:dyDescent="0.2">
      <c r="A69" s="6">
        <v>1</v>
      </c>
      <c r="B69" s="156">
        <v>2</v>
      </c>
      <c r="C69" s="156"/>
      <c r="D69" s="156">
        <v>3</v>
      </c>
      <c r="E69" s="156"/>
      <c r="F69" s="6">
        <v>4</v>
      </c>
      <c r="G69" s="6">
        <v>5</v>
      </c>
      <c r="H69" s="4">
        <v>6</v>
      </c>
    </row>
    <row r="70" spans="1:8" ht="47.25" customHeight="1" x14ac:dyDescent="0.2">
      <c r="A70" s="6">
        <v>1</v>
      </c>
      <c r="B70" s="156" t="s">
        <v>39</v>
      </c>
      <c r="C70" s="156"/>
      <c r="D70" s="164">
        <v>319454.46999999997</v>
      </c>
      <c r="E70" s="164"/>
      <c r="F70" s="4">
        <v>936535.36</v>
      </c>
      <c r="G70" s="4">
        <v>955047.79</v>
      </c>
      <c r="H70" s="4">
        <f>F70-G70+D70</f>
        <v>300942.03999999992</v>
      </c>
    </row>
    <row r="71" spans="1:8" ht="44.25" customHeight="1" x14ac:dyDescent="0.2">
      <c r="A71" s="6">
        <v>2</v>
      </c>
      <c r="B71" s="156" t="s">
        <v>40</v>
      </c>
      <c r="C71" s="156"/>
      <c r="D71" s="160">
        <v>985.51</v>
      </c>
      <c r="E71" s="161"/>
      <c r="F71" s="4">
        <v>12330.68</v>
      </c>
      <c r="G71" s="4">
        <v>13316.19</v>
      </c>
      <c r="H71" s="4">
        <f>F71-G71+D71</f>
        <v>0</v>
      </c>
    </row>
    <row r="72" spans="1:8" ht="15.75" customHeight="1" x14ac:dyDescent="0.2">
      <c r="A72" s="157" t="s">
        <v>22</v>
      </c>
      <c r="B72" s="158"/>
      <c r="C72" s="159"/>
      <c r="D72" s="165"/>
      <c r="E72" s="165"/>
      <c r="F72" s="6"/>
      <c r="G72" s="6"/>
      <c r="H72" s="4"/>
    </row>
    <row r="76" spans="1:8" x14ac:dyDescent="0.2">
      <c r="B76" s="140"/>
      <c r="C76" s="139"/>
    </row>
    <row r="77" spans="1:8" x14ac:dyDescent="0.2">
      <c r="B77" s="140"/>
      <c r="C77" s="139"/>
    </row>
    <row r="78" spans="1:8" x14ac:dyDescent="0.2">
      <c r="C78" s="135"/>
    </row>
    <row r="79" spans="1:8" x14ac:dyDescent="0.2">
      <c r="C79" s="135"/>
    </row>
  </sheetData>
  <mergeCells count="60">
    <mergeCell ref="A59:B59"/>
    <mergeCell ref="A45:E45"/>
    <mergeCell ref="C48:C58"/>
    <mergeCell ref="F48:F58"/>
    <mergeCell ref="A40:F40"/>
    <mergeCell ref="A41:E41"/>
    <mergeCell ref="A42:E42"/>
    <mergeCell ref="A43:E43"/>
    <mergeCell ref="A44:E44"/>
    <mergeCell ref="A6:H6"/>
    <mergeCell ref="G1:H1"/>
    <mergeCell ref="G2:H2"/>
    <mergeCell ref="G3:H3"/>
    <mergeCell ref="G4:H4"/>
    <mergeCell ref="G5:H5"/>
    <mergeCell ref="A18:H18"/>
    <mergeCell ref="A7:H7"/>
    <mergeCell ref="A8:H8"/>
    <mergeCell ref="A9:H9"/>
    <mergeCell ref="A10:H10"/>
    <mergeCell ref="A11:H11"/>
    <mergeCell ref="A12:H12"/>
    <mergeCell ref="A13:H13"/>
    <mergeCell ref="A14:H14"/>
    <mergeCell ref="A15:H15"/>
    <mergeCell ref="A16:H16"/>
    <mergeCell ref="A17:H17"/>
    <mergeCell ref="A19:H19"/>
    <mergeCell ref="A20:H20"/>
    <mergeCell ref="A23:H23"/>
    <mergeCell ref="A25:H25"/>
    <mergeCell ref="A26:A27"/>
    <mergeCell ref="B26:B27"/>
    <mergeCell ref="C26:C27"/>
    <mergeCell ref="D26:D27"/>
    <mergeCell ref="E26:F26"/>
    <mergeCell ref="G26:H26"/>
    <mergeCell ref="A62:H62"/>
    <mergeCell ref="B63:C63"/>
    <mergeCell ref="D63:E63"/>
    <mergeCell ref="F63:G63"/>
    <mergeCell ref="B64:C64"/>
    <mergeCell ref="D64:E64"/>
    <mergeCell ref="F64:G64"/>
    <mergeCell ref="A39:D39"/>
    <mergeCell ref="A72:C72"/>
    <mergeCell ref="D72:E72"/>
    <mergeCell ref="B65:C65"/>
    <mergeCell ref="B69:C69"/>
    <mergeCell ref="D69:E69"/>
    <mergeCell ref="B70:C70"/>
    <mergeCell ref="D70:E70"/>
    <mergeCell ref="B71:C71"/>
    <mergeCell ref="D71:E71"/>
    <mergeCell ref="D65:E65"/>
    <mergeCell ref="A60:H60"/>
    <mergeCell ref="F65:G65"/>
    <mergeCell ref="A66:H66"/>
    <mergeCell ref="B68:C68"/>
    <mergeCell ref="D68:E68"/>
  </mergeCells>
  <pageMargins left="0.7" right="0.7" top="0.75" bottom="0.75" header="0.3" footer="0.3"/>
  <pageSetup paperSize="9" scale="58" fitToHeight="0"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F0698-366C-4B29-AA50-57BE8F87D866}">
  <sheetPr>
    <pageSetUpPr fitToPage="1"/>
  </sheetPr>
  <dimension ref="A1:J77"/>
  <sheetViews>
    <sheetView topLeftCell="A62" workbookViewId="0">
      <selection activeCell="B74" sqref="B74:C78"/>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19.83203125" style="7" customWidth="1"/>
  </cols>
  <sheetData>
    <row r="1" spans="1:8" s="13" customFormat="1" ht="18.75" x14ac:dyDescent="0.3">
      <c r="G1" s="173" t="s">
        <v>44</v>
      </c>
      <c r="H1" s="173"/>
    </row>
    <row r="2" spans="1:8" s="13" customFormat="1" ht="18.75" x14ac:dyDescent="0.3">
      <c r="G2" s="173" t="s">
        <v>45</v>
      </c>
      <c r="H2" s="173"/>
    </row>
    <row r="3" spans="1:8" s="13" customFormat="1" ht="18.75" x14ac:dyDescent="0.3">
      <c r="G3" s="173" t="s">
        <v>46</v>
      </c>
      <c r="H3" s="173"/>
    </row>
    <row r="4" spans="1:8" s="14" customFormat="1" ht="18.75" x14ac:dyDescent="0.3">
      <c r="G4" s="173" t="s">
        <v>47</v>
      </c>
      <c r="H4" s="173"/>
    </row>
    <row r="5" spans="1:8" s="14" customFormat="1" ht="33.75" customHeight="1" x14ac:dyDescent="0.3">
      <c r="G5" s="174" t="s">
        <v>52</v>
      </c>
      <c r="H5" s="174"/>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89</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01.07.25'!$D$26</f>
        <v>2716</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01.07.25'!$AC$26+'[2]Оригинал Тариф с 01.07.25'!$AE$26)/2</f>
        <v>0.495</v>
      </c>
      <c r="E28" s="20">
        <f>'[21]Дзержинского 26'!$G$9</f>
        <v>2716</v>
      </c>
      <c r="F28" s="20">
        <f>D28*E28*12</f>
        <v>16133.04</v>
      </c>
      <c r="G28" s="20">
        <f>E28</f>
        <v>2716</v>
      </c>
      <c r="H28" s="20">
        <f>D28*G28*12</f>
        <v>16133.04</v>
      </c>
    </row>
    <row r="29" spans="1:8" ht="25.5" x14ac:dyDescent="0.2">
      <c r="A29" s="29">
        <v>2</v>
      </c>
      <c r="B29" s="30" t="s">
        <v>67</v>
      </c>
      <c r="C29" s="18" t="s">
        <v>15</v>
      </c>
      <c r="D29" s="19">
        <f>('[2]Оригинал Тариф с 01.07.25'!$K$26+'[2]Оригинал Тариф с 01.07.25'!$M$26)/2</f>
        <v>0.185</v>
      </c>
      <c r="E29" s="20">
        <f>'[21]Дзержинского 26'!$G$9</f>
        <v>2716</v>
      </c>
      <c r="F29" s="20">
        <f t="shared" ref="F29:F38" si="0">D29*E29*12</f>
        <v>6029.5199999999995</v>
      </c>
      <c r="G29" s="20">
        <f t="shared" ref="G29:G38" si="1">E29</f>
        <v>2716</v>
      </c>
      <c r="H29" s="20">
        <f t="shared" ref="H29:H38" si="2">D29*G29*12</f>
        <v>6029.5199999999995</v>
      </c>
    </row>
    <row r="30" spans="1:8" x14ac:dyDescent="0.2">
      <c r="A30" s="29">
        <v>3</v>
      </c>
      <c r="B30" s="31" t="s">
        <v>12</v>
      </c>
      <c r="C30" s="18" t="s">
        <v>15</v>
      </c>
      <c r="D30" s="19">
        <f>('[2]Оригинал Тариф с 01.07.25'!$AX$26+'[2]Оригинал Тариф с 01.07.25'!$AZ$26)/2</f>
        <v>1.5249999999999999</v>
      </c>
      <c r="E30" s="20">
        <f>'[21]Дзержинского 26'!$G$9</f>
        <v>2716</v>
      </c>
      <c r="F30" s="20">
        <f t="shared" si="0"/>
        <v>49702.799999999996</v>
      </c>
      <c r="G30" s="20">
        <f t="shared" si="1"/>
        <v>2716</v>
      </c>
      <c r="H30" s="20">
        <f t="shared" si="2"/>
        <v>49702.799999999996</v>
      </c>
    </row>
    <row r="31" spans="1:8" ht="36" x14ac:dyDescent="0.2">
      <c r="A31" s="29">
        <v>4</v>
      </c>
      <c r="B31" s="32" t="s">
        <v>13</v>
      </c>
      <c r="C31" s="18" t="s">
        <v>15</v>
      </c>
      <c r="D31" s="19">
        <f>('[2]Оригинал Тариф с 01.07.25'!$N$26+'[2]Оригинал Тариф с 01.07.25'!$P$26)/2</f>
        <v>2.88</v>
      </c>
      <c r="E31" s="20">
        <f>'[21]Дзержинского 26'!$G$9</f>
        <v>2716</v>
      </c>
      <c r="F31" s="20">
        <f t="shared" si="0"/>
        <v>93864.959999999992</v>
      </c>
      <c r="G31" s="20">
        <f t="shared" si="1"/>
        <v>2716</v>
      </c>
      <c r="H31" s="20">
        <f t="shared" si="2"/>
        <v>93864.959999999992</v>
      </c>
    </row>
    <row r="32" spans="1:8" ht="24" x14ac:dyDescent="0.2">
      <c r="A32" s="29">
        <v>5</v>
      </c>
      <c r="B32" s="32" t="s">
        <v>23</v>
      </c>
      <c r="C32" s="18" t="s">
        <v>15</v>
      </c>
      <c r="D32" s="19">
        <f>('[2]Оригинал Тариф с 01.07.25'!$H$26+'[2]Оригинал Тариф с 01.07.25'!$J$26)/2</f>
        <v>1.365</v>
      </c>
      <c r="E32" s="20">
        <f>'[21]Дзержинского 26'!$G$9</f>
        <v>2716</v>
      </c>
      <c r="F32" s="20">
        <f t="shared" si="0"/>
        <v>44488.08</v>
      </c>
      <c r="G32" s="20">
        <f t="shared" si="1"/>
        <v>2716</v>
      </c>
      <c r="H32" s="20">
        <f t="shared" si="2"/>
        <v>44488.08</v>
      </c>
    </row>
    <row r="33" spans="1:10" ht="72" x14ac:dyDescent="0.2">
      <c r="A33" s="29">
        <v>6</v>
      </c>
      <c r="B33" s="32" t="s">
        <v>17</v>
      </c>
      <c r="C33" s="18" t="s">
        <v>15</v>
      </c>
      <c r="D33" s="19">
        <f>('[2]Оригинал Тариф с 01.07.25'!$W$26+'[2]Оригинал Тариф с 01.07.25'!$Y$26)/2</f>
        <v>1.06</v>
      </c>
      <c r="E33" s="20">
        <f>'[21]Дзержинского 26'!$G$9</f>
        <v>2716</v>
      </c>
      <c r="F33" s="20">
        <f t="shared" si="0"/>
        <v>34547.520000000004</v>
      </c>
      <c r="G33" s="20">
        <f t="shared" si="1"/>
        <v>2716</v>
      </c>
      <c r="H33" s="20">
        <f t="shared" si="2"/>
        <v>34547.520000000004</v>
      </c>
    </row>
    <row r="34" spans="1:10" ht="72" x14ac:dyDescent="0.2">
      <c r="A34" s="29">
        <v>7</v>
      </c>
      <c r="B34" s="32" t="s">
        <v>18</v>
      </c>
      <c r="C34" s="18" t="s">
        <v>15</v>
      </c>
      <c r="D34" s="19">
        <f>('[2]Оригинал Тариф с 01.07.25'!$AI$26+'[2]Оригинал Тариф с 01.07.25'!$AK$26)/2</f>
        <v>1.74</v>
      </c>
      <c r="E34" s="20">
        <f>'[21]Дзержинского 26'!$G$9</f>
        <v>2716</v>
      </c>
      <c r="F34" s="20">
        <f t="shared" si="0"/>
        <v>56710.080000000002</v>
      </c>
      <c r="G34" s="20">
        <f t="shared" si="1"/>
        <v>2716</v>
      </c>
      <c r="H34" s="20">
        <f t="shared" si="2"/>
        <v>56710.080000000002</v>
      </c>
    </row>
    <row r="35" spans="1:10" ht="72" x14ac:dyDescent="0.2">
      <c r="A35" s="29">
        <v>8</v>
      </c>
      <c r="B35" s="32" t="s">
        <v>19</v>
      </c>
      <c r="C35" s="18" t="s">
        <v>15</v>
      </c>
      <c r="D35" s="19">
        <f>('[2]Оригинал Тариф с 01.07.25'!$AO$26+'[2]Оригинал Тариф с 01.07.25'!$AQ$26)/2</f>
        <v>0.38</v>
      </c>
      <c r="E35" s="20">
        <f>'[21]Дзержинского 26'!$G$9</f>
        <v>2716</v>
      </c>
      <c r="F35" s="20">
        <f t="shared" si="0"/>
        <v>12384.96</v>
      </c>
      <c r="G35" s="20">
        <f t="shared" si="1"/>
        <v>2716</v>
      </c>
      <c r="H35" s="20">
        <f t="shared" si="2"/>
        <v>12384.96</v>
      </c>
    </row>
    <row r="36" spans="1:10" ht="72" x14ac:dyDescent="0.2">
      <c r="A36" s="29">
        <v>9</v>
      </c>
      <c r="B36" s="32" t="s">
        <v>20</v>
      </c>
      <c r="C36" s="18" t="s">
        <v>15</v>
      </c>
      <c r="D36" s="19">
        <f>('[2]Оригинал Тариф с 01.07.25'!$AR$26+'[2]Оригинал Тариф с 01.07.25'!$AT$26)/2</f>
        <v>0.13500000000000001</v>
      </c>
      <c r="E36" s="20">
        <f>'[21]Дзержинского 26'!$G$9</f>
        <v>2716</v>
      </c>
      <c r="F36" s="20">
        <f t="shared" si="0"/>
        <v>4399.92</v>
      </c>
      <c r="G36" s="20">
        <f t="shared" si="1"/>
        <v>2716</v>
      </c>
      <c r="H36" s="20">
        <f t="shared" si="2"/>
        <v>4399.92</v>
      </c>
    </row>
    <row r="37" spans="1:10" x14ac:dyDescent="0.2">
      <c r="A37" s="29">
        <v>10</v>
      </c>
      <c r="B37" s="31" t="s">
        <v>14</v>
      </c>
      <c r="C37" s="18" t="s">
        <v>15</v>
      </c>
      <c r="D37" s="19">
        <f>('[2]Оригинал Тариф с 01.07.25'!$AF$26+'[2]Оригинал Тариф с 01.07.25'!$AH$26)/2</f>
        <v>0.76</v>
      </c>
      <c r="E37" s="20">
        <f>'[21]Дзержинского 26'!$G$9</f>
        <v>2716</v>
      </c>
      <c r="F37" s="20">
        <f t="shared" si="0"/>
        <v>24769.919999999998</v>
      </c>
      <c r="G37" s="20">
        <f t="shared" si="1"/>
        <v>2716</v>
      </c>
      <c r="H37" s="20">
        <f t="shared" si="2"/>
        <v>24769.919999999998</v>
      </c>
    </row>
    <row r="38" spans="1:10" ht="36" x14ac:dyDescent="0.2">
      <c r="A38" s="29">
        <v>11</v>
      </c>
      <c r="B38" s="32" t="s">
        <v>21</v>
      </c>
      <c r="C38" s="18" t="s">
        <v>15</v>
      </c>
      <c r="D38" s="19">
        <f>('[2]Оригинал Тариф с 01.07.25'!$Q$26+'[2]Оригинал Тариф с 01.07.25'!$S$26)/2</f>
        <v>2.77</v>
      </c>
      <c r="E38" s="20">
        <f>'[21]Дзержинского 26'!$G$9</f>
        <v>2716</v>
      </c>
      <c r="F38" s="20">
        <f t="shared" si="0"/>
        <v>90279.84</v>
      </c>
      <c r="G38" s="20">
        <f t="shared" si="1"/>
        <v>2716</v>
      </c>
      <c r="H38" s="20">
        <f t="shared" si="2"/>
        <v>90279.84</v>
      </c>
    </row>
    <row r="39" spans="1:10" ht="12.75" customHeight="1" x14ac:dyDescent="0.2">
      <c r="A39" s="212" t="s">
        <v>6</v>
      </c>
      <c r="B39" s="213"/>
      <c r="C39" s="213"/>
      <c r="D39" s="214"/>
      <c r="E39" s="21"/>
      <c r="F39" s="21">
        <f>SUM(F28:F38)</f>
        <v>433310.64</v>
      </c>
      <c r="G39" s="21"/>
      <c r="H39" s="21">
        <f>SUM(H28:H38)</f>
        <v>433310.64</v>
      </c>
    </row>
    <row r="40" spans="1:10" ht="39" customHeight="1" x14ac:dyDescent="0.2">
      <c r="A40" s="155" t="s">
        <v>134</v>
      </c>
      <c r="B40" s="169"/>
      <c r="C40" s="169"/>
      <c r="D40" s="169"/>
      <c r="E40" s="169"/>
      <c r="F40" s="169"/>
      <c r="G40"/>
      <c r="H40"/>
    </row>
    <row r="41" spans="1:10" ht="26.25" customHeight="1" x14ac:dyDescent="0.2">
      <c r="A41" s="232" t="s">
        <v>135</v>
      </c>
      <c r="B41" s="232"/>
      <c r="C41" s="232"/>
      <c r="D41" s="232"/>
      <c r="E41" s="232"/>
      <c r="F41" s="54">
        <v>-568307.55000000016</v>
      </c>
      <c r="G41"/>
      <c r="H41"/>
    </row>
    <row r="42" spans="1:10" ht="50.25" customHeight="1" x14ac:dyDescent="0.2">
      <c r="A42" s="232" t="s">
        <v>125</v>
      </c>
      <c r="B42" s="232"/>
      <c r="C42" s="232"/>
      <c r="D42" s="232"/>
      <c r="E42" s="232"/>
      <c r="F42" s="54">
        <v>98264.88</v>
      </c>
      <c r="G42"/>
      <c r="H42" s="43"/>
      <c r="I42" s="43"/>
      <c r="J42" s="43"/>
    </row>
    <row r="43" spans="1:10" ht="30.75" customHeight="1" x14ac:dyDescent="0.2">
      <c r="A43" s="233" t="s">
        <v>126</v>
      </c>
      <c r="B43" s="234"/>
      <c r="C43" s="234"/>
      <c r="D43" s="234"/>
      <c r="E43" s="235"/>
      <c r="F43" s="54">
        <f>SUM(F41:F42)</f>
        <v>-470042.67000000016</v>
      </c>
      <c r="G43"/>
      <c r="H43" s="43"/>
      <c r="I43" s="43"/>
      <c r="J43" s="43"/>
    </row>
    <row r="44" spans="1:10" ht="24.75" customHeight="1" x14ac:dyDescent="0.2">
      <c r="A44" s="232" t="s">
        <v>127</v>
      </c>
      <c r="B44" s="232"/>
      <c r="C44" s="232"/>
      <c r="D44" s="232"/>
      <c r="E44" s="232"/>
      <c r="F44" s="54">
        <v>823608.67</v>
      </c>
      <c r="G44"/>
      <c r="H44"/>
    </row>
    <row r="45" spans="1:10" ht="27" customHeight="1" x14ac:dyDescent="0.2">
      <c r="A45" s="232" t="s">
        <v>128</v>
      </c>
      <c r="B45" s="232"/>
      <c r="C45" s="232"/>
      <c r="D45" s="232"/>
      <c r="E45" s="232"/>
      <c r="F45" s="62">
        <f>F43-F44</f>
        <v>-1293651.3400000003</v>
      </c>
      <c r="G45"/>
      <c r="H45"/>
    </row>
    <row r="46" spans="1:10" ht="16.5" customHeight="1" x14ac:dyDescent="0.2">
      <c r="A46" s="40"/>
      <c r="B46" s="41"/>
      <c r="C46" s="41"/>
      <c r="D46" s="41"/>
      <c r="E46" s="41"/>
      <c r="F46" s="41"/>
      <c r="G46"/>
      <c r="H46"/>
    </row>
    <row r="47" spans="1:10" ht="145.35" customHeight="1" x14ac:dyDescent="0.2">
      <c r="A47" s="44" t="s">
        <v>1</v>
      </c>
      <c r="B47" s="45" t="s">
        <v>8</v>
      </c>
      <c r="C47" s="46" t="s">
        <v>41</v>
      </c>
      <c r="D47" s="1" t="s">
        <v>9</v>
      </c>
      <c r="E47" s="2" t="s">
        <v>42</v>
      </c>
      <c r="F47" s="2" t="s">
        <v>43</v>
      </c>
      <c r="G47"/>
      <c r="H47"/>
    </row>
    <row r="48" spans="1:10" ht="24.95" customHeight="1" x14ac:dyDescent="0.2">
      <c r="A48" s="77">
        <v>1</v>
      </c>
      <c r="B48" s="63" t="s">
        <v>494</v>
      </c>
      <c r="C48" s="78"/>
      <c r="D48" s="18">
        <v>720405.47</v>
      </c>
      <c r="E48" s="18" t="s">
        <v>204</v>
      </c>
      <c r="F48" s="70"/>
      <c r="G48"/>
    </row>
    <row r="49" spans="1:8" ht="24.95" customHeight="1" x14ac:dyDescent="0.2">
      <c r="A49" s="60">
        <v>2</v>
      </c>
      <c r="B49" s="63" t="s">
        <v>495</v>
      </c>
      <c r="C49" s="79" t="s">
        <v>130</v>
      </c>
      <c r="D49" s="57">
        <v>537.59</v>
      </c>
      <c r="E49" s="80"/>
      <c r="F49" s="81" t="s">
        <v>131</v>
      </c>
      <c r="G49"/>
    </row>
    <row r="50" spans="1:8" ht="24.95" customHeight="1" x14ac:dyDescent="0.2">
      <c r="A50" s="77">
        <v>3</v>
      </c>
      <c r="B50" s="63" t="s">
        <v>496</v>
      </c>
      <c r="C50" s="82"/>
      <c r="D50" s="57">
        <v>83655.179999999993</v>
      </c>
      <c r="E50" s="18" t="s">
        <v>497</v>
      </c>
      <c r="F50" s="83"/>
      <c r="G50"/>
    </row>
    <row r="51" spans="1:8" ht="24.95" customHeight="1" x14ac:dyDescent="0.2">
      <c r="A51" s="60">
        <v>4</v>
      </c>
      <c r="B51" s="63" t="s">
        <v>489</v>
      </c>
      <c r="C51" s="82"/>
      <c r="D51" s="57">
        <v>2429.25</v>
      </c>
      <c r="E51" s="18" t="s">
        <v>145</v>
      </c>
      <c r="F51" s="83"/>
      <c r="G51"/>
    </row>
    <row r="52" spans="1:8" ht="24.95" customHeight="1" x14ac:dyDescent="0.2">
      <c r="A52" s="77">
        <v>5</v>
      </c>
      <c r="B52" s="63" t="s">
        <v>498</v>
      </c>
      <c r="C52" s="82"/>
      <c r="D52" s="57">
        <v>8248.5499999999993</v>
      </c>
      <c r="E52" s="18" t="s">
        <v>499</v>
      </c>
      <c r="F52" s="83"/>
      <c r="G52"/>
    </row>
    <row r="53" spans="1:8" ht="24.95" customHeight="1" x14ac:dyDescent="0.2">
      <c r="A53" s="60">
        <v>6</v>
      </c>
      <c r="B53" s="63" t="s">
        <v>500</v>
      </c>
      <c r="C53" s="82"/>
      <c r="D53" s="57">
        <v>1500</v>
      </c>
      <c r="E53" s="57"/>
      <c r="F53" s="83"/>
      <c r="G53"/>
    </row>
    <row r="54" spans="1:8" ht="24.95" customHeight="1" x14ac:dyDescent="0.2">
      <c r="A54" s="77">
        <v>7</v>
      </c>
      <c r="B54" s="63" t="s">
        <v>501</v>
      </c>
      <c r="C54" s="82"/>
      <c r="D54" s="57">
        <v>2298.6000000000004</v>
      </c>
      <c r="E54" s="18" t="s">
        <v>145</v>
      </c>
      <c r="F54" s="83"/>
      <c r="G54"/>
    </row>
    <row r="55" spans="1:8" ht="24" customHeight="1" x14ac:dyDescent="0.2">
      <c r="A55" s="60">
        <v>8</v>
      </c>
      <c r="B55" s="63" t="s">
        <v>129</v>
      </c>
      <c r="C55" s="82"/>
      <c r="D55" s="57">
        <v>1200</v>
      </c>
      <c r="E55" s="57"/>
      <c r="F55" s="83"/>
      <c r="G55"/>
    </row>
    <row r="56" spans="1:8" ht="46.5" customHeight="1" x14ac:dyDescent="0.2">
      <c r="A56" s="77">
        <v>9</v>
      </c>
      <c r="B56" s="63" t="s">
        <v>502</v>
      </c>
      <c r="C56" s="84"/>
      <c r="D56" s="57">
        <v>3334.0299999999997</v>
      </c>
      <c r="E56" s="18" t="s">
        <v>503</v>
      </c>
      <c r="F56" s="85"/>
      <c r="G56"/>
    </row>
    <row r="57" spans="1:8" ht="24.95" customHeight="1" x14ac:dyDescent="0.2">
      <c r="A57" s="146" t="s">
        <v>6</v>
      </c>
      <c r="B57" s="148"/>
      <c r="C57" s="52"/>
      <c r="D57" s="53">
        <f>SUM(D48:D56)</f>
        <v>823608.67</v>
      </c>
      <c r="E57" s="61"/>
      <c r="F57" s="12"/>
      <c r="G57"/>
    </row>
    <row r="58" spans="1:8" ht="19.5" customHeight="1" x14ac:dyDescent="0.2">
      <c r="A58" s="196" t="s">
        <v>59</v>
      </c>
      <c r="B58" s="196"/>
      <c r="C58" s="196"/>
      <c r="D58" s="196"/>
      <c r="E58" s="196"/>
      <c r="F58" s="196"/>
      <c r="G58" s="196"/>
      <c r="H58" s="196"/>
    </row>
    <row r="59" spans="1:8" ht="18.75" x14ac:dyDescent="0.2">
      <c r="A59" s="10"/>
      <c r="B59" s="10"/>
      <c r="C59" s="10"/>
      <c r="D59" s="10"/>
      <c r="E59" s="10"/>
      <c r="F59" s="10"/>
      <c r="G59" s="35">
        <f>'[1]Оригинал Тариф с 01.07.25'!$BK$26</f>
        <v>161656.32000000001</v>
      </c>
      <c r="H59" s="10"/>
    </row>
    <row r="60" spans="1:8" ht="41.25" customHeight="1" x14ac:dyDescent="0.2">
      <c r="A60" s="155" t="s">
        <v>28</v>
      </c>
      <c r="B60" s="155"/>
      <c r="C60" s="155"/>
      <c r="D60" s="155"/>
      <c r="E60" s="155"/>
      <c r="F60" s="155"/>
      <c r="G60" s="155"/>
      <c r="H60" s="155"/>
    </row>
    <row r="61" spans="1:8" ht="138" customHeight="1" x14ac:dyDescent="0.2">
      <c r="A61" s="6" t="s">
        <v>29</v>
      </c>
      <c r="B61" s="156" t="s">
        <v>30</v>
      </c>
      <c r="C61" s="156"/>
      <c r="D61" s="156" t="s">
        <v>31</v>
      </c>
      <c r="E61" s="156"/>
      <c r="F61" s="156" t="s">
        <v>32</v>
      </c>
      <c r="G61" s="156"/>
    </row>
    <row r="62" spans="1:8" ht="15.75" x14ac:dyDescent="0.2">
      <c r="A62" s="4">
        <v>1</v>
      </c>
      <c r="B62" s="197">
        <v>2</v>
      </c>
      <c r="C62" s="197"/>
      <c r="D62" s="197">
        <v>3</v>
      </c>
      <c r="E62" s="197"/>
      <c r="F62" s="197">
        <v>4</v>
      </c>
      <c r="G62" s="197"/>
    </row>
    <row r="63" spans="1:8" ht="12.75" customHeight="1" x14ac:dyDescent="0.2">
      <c r="A63" s="6"/>
      <c r="B63" s="162">
        <v>0</v>
      </c>
      <c r="C63" s="163"/>
      <c r="D63" s="162">
        <v>0</v>
      </c>
      <c r="E63" s="163"/>
      <c r="F63" s="153">
        <v>0</v>
      </c>
      <c r="G63" s="154"/>
    </row>
    <row r="64" spans="1:8" ht="115.5" customHeight="1" x14ac:dyDescent="0.2">
      <c r="A64" s="155" t="s">
        <v>33</v>
      </c>
      <c r="B64" s="155"/>
      <c r="C64" s="155"/>
      <c r="D64" s="155"/>
      <c r="E64" s="155"/>
      <c r="F64" s="155"/>
      <c r="G64" s="155"/>
      <c r="H64" s="155"/>
    </row>
    <row r="65" spans="1:8" ht="15.75" x14ac:dyDescent="0.2">
      <c r="A65" s="5"/>
    </row>
    <row r="66" spans="1:8" ht="78.75" x14ac:dyDescent="0.2">
      <c r="A66" s="6" t="s">
        <v>29</v>
      </c>
      <c r="B66" s="156" t="s">
        <v>34</v>
      </c>
      <c r="C66" s="156"/>
      <c r="D66" s="156" t="s">
        <v>35</v>
      </c>
      <c r="E66" s="156"/>
      <c r="F66" s="6" t="s">
        <v>36</v>
      </c>
      <c r="G66" s="6" t="s">
        <v>37</v>
      </c>
      <c r="H66" s="4" t="s">
        <v>38</v>
      </c>
    </row>
    <row r="67" spans="1:8" ht="15.75" x14ac:dyDescent="0.2">
      <c r="A67" s="6">
        <v>1</v>
      </c>
      <c r="B67" s="156">
        <v>2</v>
      </c>
      <c r="C67" s="156"/>
      <c r="D67" s="156">
        <v>3</v>
      </c>
      <c r="E67" s="156"/>
      <c r="F67" s="6">
        <v>4</v>
      </c>
      <c r="G67" s="6">
        <v>5</v>
      </c>
      <c r="H67" s="4">
        <v>6</v>
      </c>
    </row>
    <row r="68" spans="1:8" ht="47.25" customHeight="1" x14ac:dyDescent="0.2">
      <c r="A68" s="6">
        <v>1</v>
      </c>
      <c r="B68" s="156" t="s">
        <v>39</v>
      </c>
      <c r="C68" s="156"/>
      <c r="D68" s="164">
        <v>191957.46</v>
      </c>
      <c r="E68" s="164"/>
      <c r="F68" s="4">
        <v>920360.31</v>
      </c>
      <c r="G68" s="4">
        <v>931183.49</v>
      </c>
      <c r="H68" s="4">
        <f>F68-G68+D68</f>
        <v>181134.28000000006</v>
      </c>
    </row>
    <row r="69" spans="1:8" ht="44.25" customHeight="1" x14ac:dyDescent="0.2">
      <c r="A69" s="6">
        <v>2</v>
      </c>
      <c r="B69" s="156" t="s">
        <v>40</v>
      </c>
      <c r="C69" s="156"/>
      <c r="D69" s="160">
        <v>0</v>
      </c>
      <c r="E69" s="161"/>
      <c r="F69" s="4">
        <v>0</v>
      </c>
      <c r="G69" s="4">
        <v>0</v>
      </c>
      <c r="H69" s="4">
        <f>F69-G69+D69</f>
        <v>0</v>
      </c>
    </row>
    <row r="70" spans="1:8" ht="15.75" customHeight="1" x14ac:dyDescent="0.2">
      <c r="A70" s="157" t="s">
        <v>22</v>
      </c>
      <c r="B70" s="158"/>
      <c r="C70" s="159"/>
      <c r="D70" s="165"/>
      <c r="E70" s="165"/>
      <c r="F70" s="6"/>
      <c r="G70" s="6"/>
      <c r="H70" s="4"/>
    </row>
    <row r="74" spans="1:8" x14ac:dyDescent="0.2">
      <c r="B74" s="140"/>
      <c r="C74" s="139"/>
    </row>
    <row r="75" spans="1:8" x14ac:dyDescent="0.2">
      <c r="B75" s="140"/>
      <c r="C75" s="139"/>
    </row>
    <row r="76" spans="1:8" x14ac:dyDescent="0.2">
      <c r="C76" s="135"/>
    </row>
    <row r="77" spans="1:8" x14ac:dyDescent="0.2">
      <c r="C77" s="135"/>
    </row>
  </sheetData>
  <mergeCells count="58">
    <mergeCell ref="A42:E42"/>
    <mergeCell ref="A43:E43"/>
    <mergeCell ref="A44:E44"/>
    <mergeCell ref="A6:H6"/>
    <mergeCell ref="G1:H1"/>
    <mergeCell ref="G2:H2"/>
    <mergeCell ref="G3:H3"/>
    <mergeCell ref="G4:H4"/>
    <mergeCell ref="G5:H5"/>
    <mergeCell ref="A18:H18"/>
    <mergeCell ref="A7:H7"/>
    <mergeCell ref="A8:H8"/>
    <mergeCell ref="A9:H9"/>
    <mergeCell ref="A10:H10"/>
    <mergeCell ref="A11:H11"/>
    <mergeCell ref="A12:H12"/>
    <mergeCell ref="A13:H13"/>
    <mergeCell ref="A14:H14"/>
    <mergeCell ref="A15:H15"/>
    <mergeCell ref="A16:H16"/>
    <mergeCell ref="A17:H17"/>
    <mergeCell ref="A58:H58"/>
    <mergeCell ref="A19:H19"/>
    <mergeCell ref="A20:H20"/>
    <mergeCell ref="A23:H23"/>
    <mergeCell ref="A25:H25"/>
    <mergeCell ref="A26:A27"/>
    <mergeCell ref="B26:B27"/>
    <mergeCell ref="C26:C27"/>
    <mergeCell ref="D26:D27"/>
    <mergeCell ref="E26:F26"/>
    <mergeCell ref="G26:H26"/>
    <mergeCell ref="A39:D39"/>
    <mergeCell ref="A57:B57"/>
    <mergeCell ref="A45:E45"/>
    <mergeCell ref="A40:F40"/>
    <mergeCell ref="A41:E41"/>
    <mergeCell ref="A60:H60"/>
    <mergeCell ref="B61:C61"/>
    <mergeCell ref="D61:E61"/>
    <mergeCell ref="F61:G61"/>
    <mergeCell ref="B62:C62"/>
    <mergeCell ref="D62:E62"/>
    <mergeCell ref="F62:G62"/>
    <mergeCell ref="B63:C63"/>
    <mergeCell ref="D63:E63"/>
    <mergeCell ref="F63:G63"/>
    <mergeCell ref="A64:H64"/>
    <mergeCell ref="B66:C66"/>
    <mergeCell ref="D66:E66"/>
    <mergeCell ref="A70:C70"/>
    <mergeCell ref="D70:E70"/>
    <mergeCell ref="B67:C67"/>
    <mergeCell ref="D67:E67"/>
    <mergeCell ref="B68:C68"/>
    <mergeCell ref="D68:E68"/>
    <mergeCell ref="B69:C69"/>
    <mergeCell ref="D69:E69"/>
  </mergeCells>
  <pageMargins left="0.7" right="0.7" top="0.75" bottom="0.75" header="0.3" footer="0.3"/>
  <pageSetup paperSize="9" scale="58" fitToHeight="0"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E74FA-1524-47C1-9FAB-551C86CA825D}">
  <sheetPr>
    <pageSetUpPr fitToPage="1"/>
  </sheetPr>
  <dimension ref="A1:H77"/>
  <sheetViews>
    <sheetView topLeftCell="A64" workbookViewId="0">
      <selection activeCell="B74" sqref="B74:C78"/>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19.83203125" style="7" customWidth="1"/>
  </cols>
  <sheetData>
    <row r="1" spans="1:8" s="13" customFormat="1" ht="18.75" x14ac:dyDescent="0.3">
      <c r="G1" s="173" t="s">
        <v>44</v>
      </c>
      <c r="H1" s="173"/>
    </row>
    <row r="2" spans="1:8" s="13" customFormat="1" ht="18.75" x14ac:dyDescent="0.3">
      <c r="G2" s="173" t="s">
        <v>45</v>
      </c>
      <c r="H2" s="173"/>
    </row>
    <row r="3" spans="1:8" s="13" customFormat="1" ht="18.75" x14ac:dyDescent="0.3">
      <c r="G3" s="173" t="s">
        <v>46</v>
      </c>
      <c r="H3" s="173"/>
    </row>
    <row r="4" spans="1:8" s="14" customFormat="1" ht="18.75" x14ac:dyDescent="0.3">
      <c r="G4" s="173" t="s">
        <v>47</v>
      </c>
      <c r="H4" s="173"/>
    </row>
    <row r="5" spans="1:8" s="14" customFormat="1" ht="33.75" customHeight="1" x14ac:dyDescent="0.3">
      <c r="G5" s="174" t="s">
        <v>52</v>
      </c>
      <c r="H5" s="174"/>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90</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01.07.25'!$D$27</f>
        <v>3929.8</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01.07.25'!$AC$27+'[2]Оригинал Тариф с 01.07.25'!$AE$27)/2</f>
        <v>0.495</v>
      </c>
      <c r="E28" s="20">
        <f>'[22]Дзержинского 62'!$G$9</f>
        <v>3929.8</v>
      </c>
      <c r="F28" s="20">
        <f>D28*E28*12</f>
        <v>23343.011999999999</v>
      </c>
      <c r="G28" s="20">
        <f>E28</f>
        <v>3929.8</v>
      </c>
      <c r="H28" s="20">
        <f>D28*G28*12</f>
        <v>23343.011999999999</v>
      </c>
    </row>
    <row r="29" spans="1:8" ht="25.5" x14ac:dyDescent="0.2">
      <c r="A29" s="29">
        <v>2</v>
      </c>
      <c r="B29" s="30" t="s">
        <v>67</v>
      </c>
      <c r="C29" s="18" t="s">
        <v>15</v>
      </c>
      <c r="D29" s="19">
        <f>('[2]Оригинал Тариф с 01.07.25'!$K$27+'[2]Оригинал Тариф с 01.07.25'!$M$27)/2</f>
        <v>0.185</v>
      </c>
      <c r="E29" s="20">
        <f>'[22]Дзержинского 62'!$G$9</f>
        <v>3929.8</v>
      </c>
      <c r="F29" s="20">
        <f t="shared" ref="F29:F38" si="0">D29*E29*12</f>
        <v>8724.1560000000009</v>
      </c>
      <c r="G29" s="20">
        <f t="shared" ref="G29:G38" si="1">E29</f>
        <v>3929.8</v>
      </c>
      <c r="H29" s="20">
        <f t="shared" ref="H29:H38" si="2">D29*G29*12</f>
        <v>8724.1560000000009</v>
      </c>
    </row>
    <row r="30" spans="1:8" ht="12.75" customHeight="1" x14ac:dyDescent="0.2">
      <c r="A30" s="29">
        <v>3</v>
      </c>
      <c r="B30" s="30" t="s">
        <v>12</v>
      </c>
      <c r="C30" s="18" t="s">
        <v>15</v>
      </c>
      <c r="D30" s="19">
        <f>('[2]Оригинал Тариф с 01.07.25'!$AX$27+'[2]Оригинал Тариф с 01.07.25'!$AZ$27)/2</f>
        <v>1.5249999999999999</v>
      </c>
      <c r="E30" s="20">
        <f>'[22]Дзержинского 62'!$G$9</f>
        <v>3929.8</v>
      </c>
      <c r="F30" s="20">
        <f t="shared" si="0"/>
        <v>71915.34</v>
      </c>
      <c r="G30" s="20">
        <f t="shared" si="1"/>
        <v>3929.8</v>
      </c>
      <c r="H30" s="20">
        <f t="shared" si="2"/>
        <v>71915.34</v>
      </c>
    </row>
    <row r="31" spans="1:8" ht="26.25" customHeight="1" x14ac:dyDescent="0.2">
      <c r="A31" s="29">
        <v>4</v>
      </c>
      <c r="B31" s="30" t="s">
        <v>13</v>
      </c>
      <c r="C31" s="18" t="s">
        <v>15</v>
      </c>
      <c r="D31" s="19">
        <f>('[2]Оригинал Тариф с 01.07.25'!$N$27+'[2]Оригинал Тариф с 01.07.25'!$P$27)/2</f>
        <v>2.88</v>
      </c>
      <c r="E31" s="20">
        <f>'[22]Дзержинского 62'!$G$9</f>
        <v>3929.8</v>
      </c>
      <c r="F31" s="20">
        <f t="shared" si="0"/>
        <v>135813.88800000001</v>
      </c>
      <c r="G31" s="20">
        <f t="shared" si="1"/>
        <v>3929.8</v>
      </c>
      <c r="H31" s="20">
        <f t="shared" si="2"/>
        <v>135813.88800000001</v>
      </c>
    </row>
    <row r="32" spans="1:8" ht="25.5" x14ac:dyDescent="0.2">
      <c r="A32" s="29">
        <v>5</v>
      </c>
      <c r="B32" s="30" t="s">
        <v>23</v>
      </c>
      <c r="C32" s="18" t="s">
        <v>15</v>
      </c>
      <c r="D32" s="19">
        <f>('[2]Оригинал Тариф с 01.07.25'!$H$27+'[2]Оригинал Тариф с 01.07.25'!$J$27)/2</f>
        <v>1.2349999999999999</v>
      </c>
      <c r="E32" s="20">
        <f>'[22]Дзержинского 62'!$G$9</f>
        <v>3929.8</v>
      </c>
      <c r="F32" s="20">
        <f t="shared" si="0"/>
        <v>58239.635999999999</v>
      </c>
      <c r="G32" s="20">
        <f t="shared" si="1"/>
        <v>3929.8</v>
      </c>
      <c r="H32" s="20">
        <f t="shared" si="2"/>
        <v>58239.635999999999</v>
      </c>
    </row>
    <row r="33" spans="1:8" ht="34.5" customHeight="1" x14ac:dyDescent="0.2">
      <c r="A33" s="29">
        <v>6</v>
      </c>
      <c r="B33" s="30" t="s">
        <v>17</v>
      </c>
      <c r="C33" s="18" t="s">
        <v>15</v>
      </c>
      <c r="D33" s="19">
        <f>('[2]Оригинал Тариф с 01.07.25'!$W$27+'[2]Оригинал Тариф с 01.07.25'!$Y$27)/2</f>
        <v>0.81499999999999995</v>
      </c>
      <c r="E33" s="20">
        <f>'[22]Дзержинского 62'!$G$9</f>
        <v>3929.8</v>
      </c>
      <c r="F33" s="20">
        <f t="shared" si="0"/>
        <v>38433.443999999996</v>
      </c>
      <c r="G33" s="20">
        <f t="shared" si="1"/>
        <v>3929.8</v>
      </c>
      <c r="H33" s="20">
        <f t="shared" si="2"/>
        <v>38433.443999999996</v>
      </c>
    </row>
    <row r="34" spans="1:8" ht="37.5" customHeight="1" x14ac:dyDescent="0.2">
      <c r="A34" s="29">
        <v>7</v>
      </c>
      <c r="B34" s="30" t="s">
        <v>18</v>
      </c>
      <c r="C34" s="18" t="s">
        <v>15</v>
      </c>
      <c r="D34" s="19">
        <f>('[2]Оригинал Тариф с 01.07.25'!$AI$27+'[2]Оригинал Тариф с 01.07.25'!$AK$27)/2</f>
        <v>1.74</v>
      </c>
      <c r="E34" s="20">
        <f>'[22]Дзержинского 62'!$G$9</f>
        <v>3929.8</v>
      </c>
      <c r="F34" s="20">
        <f t="shared" si="0"/>
        <v>82054.224000000002</v>
      </c>
      <c r="G34" s="20">
        <f t="shared" si="1"/>
        <v>3929.8</v>
      </c>
      <c r="H34" s="20">
        <f t="shared" si="2"/>
        <v>82054.224000000002</v>
      </c>
    </row>
    <row r="35" spans="1:8" ht="76.5" x14ac:dyDescent="0.2">
      <c r="A35" s="29">
        <v>8</v>
      </c>
      <c r="B35" s="30" t="s">
        <v>19</v>
      </c>
      <c r="C35" s="18" t="s">
        <v>15</v>
      </c>
      <c r="D35" s="19">
        <f>('[2]Оригинал Тариф с 01.07.25'!$AO$27+'[2]Оригинал Тариф с 01.07.25'!$AQ$27)/2</f>
        <v>0.38</v>
      </c>
      <c r="E35" s="20">
        <f>'[22]Дзержинского 62'!$G$9</f>
        <v>3929.8</v>
      </c>
      <c r="F35" s="20">
        <f t="shared" si="0"/>
        <v>17919.887999999999</v>
      </c>
      <c r="G35" s="20">
        <f t="shared" si="1"/>
        <v>3929.8</v>
      </c>
      <c r="H35" s="20">
        <f t="shared" si="2"/>
        <v>17919.887999999999</v>
      </c>
    </row>
    <row r="36" spans="1:8" ht="66.75" customHeight="1" x14ac:dyDescent="0.2">
      <c r="A36" s="29">
        <v>9</v>
      </c>
      <c r="B36" s="30" t="s">
        <v>20</v>
      </c>
      <c r="C36" s="18" t="s">
        <v>15</v>
      </c>
      <c r="D36" s="19">
        <f>('[2]Оригинал Тариф с 01.07.25'!$AR$27+'[2]Оригинал Тариф с 01.07.25'!$AT$27)/2</f>
        <v>0.13500000000000001</v>
      </c>
      <c r="E36" s="20">
        <f>'[22]Дзержинского 62'!$G$9</f>
        <v>3929.8</v>
      </c>
      <c r="F36" s="20">
        <f t="shared" si="0"/>
        <v>6366.2759999999998</v>
      </c>
      <c r="G36" s="20">
        <f t="shared" si="1"/>
        <v>3929.8</v>
      </c>
      <c r="H36" s="20">
        <f t="shared" si="2"/>
        <v>6366.2759999999998</v>
      </c>
    </row>
    <row r="37" spans="1:8" ht="12.75" customHeight="1" x14ac:dyDescent="0.2">
      <c r="A37" s="29">
        <v>10</v>
      </c>
      <c r="B37" s="30" t="s">
        <v>14</v>
      </c>
      <c r="C37" s="18" t="s">
        <v>15</v>
      </c>
      <c r="D37" s="19">
        <f>('[2]Оригинал Тариф с 01.07.25'!$AF$27+'[2]Оригинал Тариф с 01.07.25'!$AH$27)/2</f>
        <v>0.65</v>
      </c>
      <c r="E37" s="20">
        <f>'[22]Дзержинского 62'!$G$9</f>
        <v>3929.8</v>
      </c>
      <c r="F37" s="20">
        <f t="shared" si="0"/>
        <v>30652.440000000002</v>
      </c>
      <c r="G37" s="20">
        <f t="shared" si="1"/>
        <v>3929.8</v>
      </c>
      <c r="H37" s="20">
        <f t="shared" si="2"/>
        <v>30652.440000000002</v>
      </c>
    </row>
    <row r="38" spans="1:8" ht="25.5" customHeight="1" x14ac:dyDescent="0.2">
      <c r="A38" s="29">
        <v>11</v>
      </c>
      <c r="B38" s="30" t="s">
        <v>21</v>
      </c>
      <c r="C38" s="18" t="s">
        <v>15</v>
      </c>
      <c r="D38" s="19">
        <f>('[2]Оригинал Тариф с 01.07.25'!$Q$27+'[2]Оригинал Тариф с 01.07.25'!$S$27)/2</f>
        <v>2.77</v>
      </c>
      <c r="E38" s="20">
        <f>'[22]Дзержинского 62'!$G$9</f>
        <v>3929.8</v>
      </c>
      <c r="F38" s="20">
        <f t="shared" si="0"/>
        <v>130626.552</v>
      </c>
      <c r="G38" s="20">
        <f t="shared" si="1"/>
        <v>3929.8</v>
      </c>
      <c r="H38" s="20">
        <f t="shared" si="2"/>
        <v>130626.552</v>
      </c>
    </row>
    <row r="39" spans="1:8" ht="12.75" customHeight="1" x14ac:dyDescent="0.2">
      <c r="A39" s="212" t="s">
        <v>6</v>
      </c>
      <c r="B39" s="213"/>
      <c r="C39" s="213"/>
      <c r="D39" s="214"/>
      <c r="E39" s="21"/>
      <c r="F39" s="21">
        <f>SUM(F28:F38)</f>
        <v>604088.85600000003</v>
      </c>
      <c r="G39" s="21"/>
      <c r="H39" s="21">
        <f>SUM(H28:H38)</f>
        <v>604088.85600000003</v>
      </c>
    </row>
    <row r="40" spans="1:8" ht="39" customHeight="1" x14ac:dyDescent="0.2">
      <c r="A40" s="155" t="s">
        <v>134</v>
      </c>
      <c r="B40" s="169"/>
      <c r="C40" s="169"/>
      <c r="D40" s="169"/>
      <c r="E40" s="169"/>
      <c r="F40" s="169"/>
      <c r="G40"/>
      <c r="H40"/>
    </row>
    <row r="41" spans="1:8" ht="26.25" customHeight="1" x14ac:dyDescent="0.2">
      <c r="A41" s="232" t="s">
        <v>135</v>
      </c>
      <c r="B41" s="232"/>
      <c r="C41" s="232"/>
      <c r="D41" s="232"/>
      <c r="E41" s="232"/>
      <c r="F41" s="54">
        <v>-223762.48400000003</v>
      </c>
      <c r="G41"/>
      <c r="H41"/>
    </row>
    <row r="42" spans="1:8" ht="50.25" customHeight="1" x14ac:dyDescent="0.2">
      <c r="A42" s="232" t="s">
        <v>125</v>
      </c>
      <c r="B42" s="232"/>
      <c r="C42" s="232"/>
      <c r="D42" s="232"/>
      <c r="E42" s="232"/>
      <c r="F42" s="54">
        <v>165051.6</v>
      </c>
      <c r="G42"/>
      <c r="H42"/>
    </row>
    <row r="43" spans="1:8" ht="30.75" customHeight="1" x14ac:dyDescent="0.2">
      <c r="A43" s="233" t="s">
        <v>126</v>
      </c>
      <c r="B43" s="234"/>
      <c r="C43" s="234"/>
      <c r="D43" s="234"/>
      <c r="E43" s="235"/>
      <c r="F43" s="54">
        <f>SUM(F41:F42)</f>
        <v>-58710.88400000002</v>
      </c>
      <c r="G43"/>
      <c r="H43"/>
    </row>
    <row r="44" spans="1:8" ht="24.75" customHeight="1" x14ac:dyDescent="0.2">
      <c r="A44" s="232" t="s">
        <v>127</v>
      </c>
      <c r="B44" s="232"/>
      <c r="C44" s="232"/>
      <c r="D44" s="232"/>
      <c r="E44" s="232"/>
      <c r="F44" s="54">
        <v>51527.26</v>
      </c>
      <c r="G44"/>
      <c r="H44"/>
    </row>
    <row r="45" spans="1:8" ht="27" customHeight="1" x14ac:dyDescent="0.2">
      <c r="A45" s="232" t="s">
        <v>128</v>
      </c>
      <c r="B45" s="232"/>
      <c r="C45" s="232"/>
      <c r="D45" s="232"/>
      <c r="E45" s="232"/>
      <c r="F45" s="62">
        <f>F43-F44</f>
        <v>-110238.14400000003</v>
      </c>
      <c r="G45"/>
      <c r="H45"/>
    </row>
    <row r="46" spans="1:8" ht="16.5" customHeight="1" x14ac:dyDescent="0.2">
      <c r="A46" s="40"/>
      <c r="B46" s="41"/>
      <c r="C46" s="41"/>
      <c r="D46" s="41"/>
      <c r="E46" s="41"/>
      <c r="F46" s="41"/>
      <c r="G46"/>
      <c r="H46"/>
    </row>
    <row r="47" spans="1:8" ht="145.35" customHeight="1" x14ac:dyDescent="0.2">
      <c r="A47" s="44" t="s">
        <v>1</v>
      </c>
      <c r="B47" s="45" t="s">
        <v>8</v>
      </c>
      <c r="C47" s="46" t="s">
        <v>41</v>
      </c>
      <c r="D47" s="1" t="s">
        <v>9</v>
      </c>
      <c r="E47" s="2" t="s">
        <v>42</v>
      </c>
      <c r="F47" s="2" t="s">
        <v>43</v>
      </c>
      <c r="G47"/>
      <c r="H47"/>
    </row>
    <row r="48" spans="1:8" ht="24.95" customHeight="1" x14ac:dyDescent="0.2">
      <c r="A48" s="60">
        <v>1</v>
      </c>
      <c r="B48" s="63" t="s">
        <v>504</v>
      </c>
      <c r="C48" s="141" t="s">
        <v>130</v>
      </c>
      <c r="D48" s="57">
        <v>7547.29</v>
      </c>
      <c r="E48" s="18" t="s">
        <v>483</v>
      </c>
      <c r="F48" s="207" t="s">
        <v>131</v>
      </c>
      <c r="G48"/>
    </row>
    <row r="49" spans="1:8" ht="24.95" customHeight="1" x14ac:dyDescent="0.2">
      <c r="A49" s="60">
        <v>2</v>
      </c>
      <c r="B49" s="63" t="s">
        <v>505</v>
      </c>
      <c r="C49" s="215"/>
      <c r="D49" s="57">
        <v>10327.26</v>
      </c>
      <c r="E49" s="18" t="s">
        <v>506</v>
      </c>
      <c r="F49" s="208"/>
      <c r="G49"/>
    </row>
    <row r="50" spans="1:8" ht="24.95" customHeight="1" x14ac:dyDescent="0.2">
      <c r="A50" s="60">
        <v>3</v>
      </c>
      <c r="B50" s="63" t="s">
        <v>507</v>
      </c>
      <c r="C50" s="215"/>
      <c r="D50" s="57">
        <v>8048.4</v>
      </c>
      <c r="E50" s="18" t="s">
        <v>508</v>
      </c>
      <c r="F50" s="208"/>
      <c r="G50"/>
    </row>
    <row r="51" spans="1:8" ht="24.95" customHeight="1" x14ac:dyDescent="0.2">
      <c r="A51" s="60">
        <v>4</v>
      </c>
      <c r="B51" s="63" t="s">
        <v>509</v>
      </c>
      <c r="C51" s="215"/>
      <c r="D51" s="57">
        <v>2465.67</v>
      </c>
      <c r="E51" s="86" t="s">
        <v>227</v>
      </c>
      <c r="F51" s="208"/>
      <c r="G51"/>
    </row>
    <row r="52" spans="1:8" ht="30" customHeight="1" x14ac:dyDescent="0.2">
      <c r="A52" s="60">
        <v>5</v>
      </c>
      <c r="B52" s="63" t="s">
        <v>510</v>
      </c>
      <c r="C52" s="215"/>
      <c r="D52" s="57">
        <v>14199.53</v>
      </c>
      <c r="E52" s="18" t="s">
        <v>511</v>
      </c>
      <c r="F52" s="208"/>
      <c r="G52"/>
    </row>
    <row r="53" spans="1:8" ht="34.5" customHeight="1" x14ac:dyDescent="0.2">
      <c r="A53" s="60">
        <v>6</v>
      </c>
      <c r="B53" s="63" t="s">
        <v>512</v>
      </c>
      <c r="C53" s="215"/>
      <c r="D53" s="57">
        <v>6000</v>
      </c>
      <c r="E53" s="57"/>
      <c r="F53" s="208"/>
      <c r="G53"/>
    </row>
    <row r="54" spans="1:8" ht="24.95" customHeight="1" x14ac:dyDescent="0.2">
      <c r="A54" s="60">
        <v>7</v>
      </c>
      <c r="B54" s="63" t="s">
        <v>513</v>
      </c>
      <c r="C54" s="215"/>
      <c r="D54" s="57">
        <v>682.65</v>
      </c>
      <c r="E54" s="18" t="s">
        <v>133</v>
      </c>
      <c r="F54" s="208"/>
      <c r="G54"/>
    </row>
    <row r="55" spans="1:8" ht="24.95" customHeight="1" x14ac:dyDescent="0.2">
      <c r="A55" s="60">
        <v>8</v>
      </c>
      <c r="B55" s="63" t="s">
        <v>129</v>
      </c>
      <c r="C55" s="215"/>
      <c r="D55" s="57">
        <v>1200</v>
      </c>
      <c r="E55" s="57"/>
      <c r="F55" s="208"/>
      <c r="G55"/>
    </row>
    <row r="56" spans="1:8" ht="24.95" customHeight="1" x14ac:dyDescent="0.2">
      <c r="A56" s="60">
        <v>9</v>
      </c>
      <c r="B56" s="63" t="s">
        <v>514</v>
      </c>
      <c r="C56" s="216"/>
      <c r="D56" s="57">
        <v>1056.46</v>
      </c>
      <c r="E56" s="18" t="s">
        <v>133</v>
      </c>
      <c r="F56" s="209"/>
      <c r="G56"/>
    </row>
    <row r="57" spans="1:8" ht="24.95" customHeight="1" x14ac:dyDescent="0.2">
      <c r="A57" s="146" t="s">
        <v>6</v>
      </c>
      <c r="B57" s="148"/>
      <c r="C57" s="52"/>
      <c r="D57" s="53">
        <f>SUM(D48:D56)</f>
        <v>51527.259999999995</v>
      </c>
      <c r="E57" s="61"/>
      <c r="F57" s="12"/>
      <c r="G57"/>
    </row>
    <row r="58" spans="1:8" ht="19.5" customHeight="1" x14ac:dyDescent="0.2">
      <c r="A58" s="196" t="s">
        <v>59</v>
      </c>
      <c r="B58" s="196"/>
      <c r="C58" s="196"/>
      <c r="D58" s="196"/>
      <c r="E58" s="196"/>
      <c r="F58" s="196"/>
      <c r="G58" s="196"/>
      <c r="H58" s="196"/>
    </row>
    <row r="59" spans="1:8" ht="18.75" x14ac:dyDescent="0.2">
      <c r="A59" s="10"/>
      <c r="B59" s="10"/>
      <c r="C59" s="10"/>
      <c r="D59" s="10"/>
      <c r="E59" s="10"/>
      <c r="F59" s="10"/>
      <c r="G59" s="35">
        <f>'[1]Оригинал Тариф с 01.07.25'!$BK$27</f>
        <v>233901.69600000003</v>
      </c>
      <c r="H59" s="10"/>
    </row>
    <row r="60" spans="1:8" ht="41.25" customHeight="1" x14ac:dyDescent="0.2">
      <c r="A60" s="155" t="s">
        <v>28</v>
      </c>
      <c r="B60" s="155"/>
      <c r="C60" s="155"/>
      <c r="D60" s="155"/>
      <c r="E60" s="155"/>
      <c r="F60" s="155"/>
      <c r="G60" s="155"/>
      <c r="H60" s="155"/>
    </row>
    <row r="61" spans="1:8" ht="138" customHeight="1" x14ac:dyDescent="0.2">
      <c r="A61" s="6" t="s">
        <v>29</v>
      </c>
      <c r="B61" s="156" t="s">
        <v>30</v>
      </c>
      <c r="C61" s="156"/>
      <c r="D61" s="156" t="s">
        <v>31</v>
      </c>
      <c r="E61" s="156"/>
      <c r="F61" s="156" t="s">
        <v>32</v>
      </c>
      <c r="G61" s="156"/>
    </row>
    <row r="62" spans="1:8" ht="15.75" x14ac:dyDescent="0.2">
      <c r="A62" s="4">
        <v>1</v>
      </c>
      <c r="B62" s="197">
        <v>2</v>
      </c>
      <c r="C62" s="197"/>
      <c r="D62" s="197">
        <v>3</v>
      </c>
      <c r="E62" s="197"/>
      <c r="F62" s="197">
        <v>4</v>
      </c>
      <c r="G62" s="197"/>
    </row>
    <row r="63" spans="1:8" ht="12.75" customHeight="1" x14ac:dyDescent="0.2">
      <c r="A63" s="6"/>
      <c r="B63" s="162">
        <v>1</v>
      </c>
      <c r="C63" s="163"/>
      <c r="D63" s="162"/>
      <c r="E63" s="163"/>
      <c r="F63" s="153">
        <v>5896</v>
      </c>
      <c r="G63" s="154"/>
    </row>
    <row r="64" spans="1:8" ht="117" customHeight="1" x14ac:dyDescent="0.2">
      <c r="A64" s="155" t="s">
        <v>33</v>
      </c>
      <c r="B64" s="155"/>
      <c r="C64" s="155"/>
      <c r="D64" s="155"/>
      <c r="E64" s="155"/>
      <c r="F64" s="155"/>
      <c r="G64" s="155"/>
      <c r="H64" s="155"/>
    </row>
    <row r="65" spans="1:8" ht="15.75" x14ac:dyDescent="0.2">
      <c r="A65" s="5"/>
    </row>
    <row r="66" spans="1:8" ht="78.75" x14ac:dyDescent="0.2">
      <c r="A66" s="6" t="s">
        <v>29</v>
      </c>
      <c r="B66" s="156" t="s">
        <v>34</v>
      </c>
      <c r="C66" s="156"/>
      <c r="D66" s="156" t="s">
        <v>35</v>
      </c>
      <c r="E66" s="156"/>
      <c r="F66" s="6" t="s">
        <v>36</v>
      </c>
      <c r="G66" s="6" t="s">
        <v>37</v>
      </c>
      <c r="H66" s="4" t="s">
        <v>38</v>
      </c>
    </row>
    <row r="67" spans="1:8" ht="15.75" x14ac:dyDescent="0.2">
      <c r="A67" s="6">
        <v>1</v>
      </c>
      <c r="B67" s="156">
        <v>2</v>
      </c>
      <c r="C67" s="156"/>
      <c r="D67" s="156">
        <v>3</v>
      </c>
      <c r="E67" s="156"/>
      <c r="F67" s="6">
        <v>4</v>
      </c>
      <c r="G67" s="6">
        <v>5</v>
      </c>
      <c r="H67" s="4">
        <v>6</v>
      </c>
    </row>
    <row r="68" spans="1:8" ht="47.25" customHeight="1" x14ac:dyDescent="0.2">
      <c r="A68" s="6">
        <v>1</v>
      </c>
      <c r="B68" s="156" t="s">
        <v>39</v>
      </c>
      <c r="C68" s="156"/>
      <c r="D68" s="164">
        <v>180626.46</v>
      </c>
      <c r="E68" s="164"/>
      <c r="F68" s="4">
        <v>1037291.93</v>
      </c>
      <c r="G68" s="4">
        <v>1075900.79</v>
      </c>
      <c r="H68" s="4">
        <f>F68-G68+D68</f>
        <v>142017.60000000001</v>
      </c>
    </row>
    <row r="69" spans="1:8" ht="44.25" customHeight="1" x14ac:dyDescent="0.2">
      <c r="A69" s="6">
        <v>2</v>
      </c>
      <c r="B69" s="156" t="s">
        <v>40</v>
      </c>
      <c r="C69" s="156"/>
      <c r="D69" s="160">
        <v>47259.37</v>
      </c>
      <c r="E69" s="161"/>
      <c r="F69" s="4">
        <v>11205.7</v>
      </c>
      <c r="G69" s="4">
        <v>0</v>
      </c>
      <c r="H69" s="4">
        <f>F69-G69+D69</f>
        <v>58465.070000000007</v>
      </c>
    </row>
    <row r="70" spans="1:8" ht="15.75" customHeight="1" x14ac:dyDescent="0.2">
      <c r="A70" s="157" t="s">
        <v>22</v>
      </c>
      <c r="B70" s="158"/>
      <c r="C70" s="159"/>
      <c r="D70" s="165"/>
      <c r="E70" s="165"/>
      <c r="F70" s="6"/>
      <c r="G70" s="6"/>
      <c r="H70" s="4"/>
    </row>
    <row r="74" spans="1:8" x14ac:dyDescent="0.2">
      <c r="B74" s="140"/>
      <c r="C74" s="139"/>
    </row>
    <row r="75" spans="1:8" x14ac:dyDescent="0.2">
      <c r="B75" s="140"/>
      <c r="C75" s="139"/>
    </row>
    <row r="76" spans="1:8" x14ac:dyDescent="0.2">
      <c r="C76" s="135"/>
    </row>
    <row r="77" spans="1:8" x14ac:dyDescent="0.2">
      <c r="C77" s="135"/>
    </row>
  </sheetData>
  <mergeCells count="60">
    <mergeCell ref="A40:F40"/>
    <mergeCell ref="A41:E41"/>
    <mergeCell ref="A42:E42"/>
    <mergeCell ref="A43:E43"/>
    <mergeCell ref="A44:E44"/>
    <mergeCell ref="A70:C70"/>
    <mergeCell ref="D70:E70"/>
    <mergeCell ref="B67:C67"/>
    <mergeCell ref="D67:E67"/>
    <mergeCell ref="B68:C68"/>
    <mergeCell ref="D68:E68"/>
    <mergeCell ref="B69:C69"/>
    <mergeCell ref="D69:E69"/>
    <mergeCell ref="B63:C63"/>
    <mergeCell ref="D63:E63"/>
    <mergeCell ref="F63:G63"/>
    <mergeCell ref="A64:H64"/>
    <mergeCell ref="B66:C66"/>
    <mergeCell ref="D66:E66"/>
    <mergeCell ref="A60:H60"/>
    <mergeCell ref="B61:C61"/>
    <mergeCell ref="D61:E61"/>
    <mergeCell ref="F61:G61"/>
    <mergeCell ref="B62:C62"/>
    <mergeCell ref="D62:E62"/>
    <mergeCell ref="F62:G62"/>
    <mergeCell ref="A58:H58"/>
    <mergeCell ref="A19:H19"/>
    <mergeCell ref="A20:H20"/>
    <mergeCell ref="A23:H23"/>
    <mergeCell ref="A25:H25"/>
    <mergeCell ref="A26:A27"/>
    <mergeCell ref="B26:B27"/>
    <mergeCell ref="C26:C27"/>
    <mergeCell ref="D26:D27"/>
    <mergeCell ref="E26:F26"/>
    <mergeCell ref="G26:H26"/>
    <mergeCell ref="A39:D39"/>
    <mergeCell ref="A57:B57"/>
    <mergeCell ref="A45:E45"/>
    <mergeCell ref="C48:C56"/>
    <mergeCell ref="F48:F56"/>
    <mergeCell ref="A18:H18"/>
    <mergeCell ref="A7:H7"/>
    <mergeCell ref="A8:H8"/>
    <mergeCell ref="A9:H9"/>
    <mergeCell ref="A10:H10"/>
    <mergeCell ref="A11:H11"/>
    <mergeCell ref="A12:H12"/>
    <mergeCell ref="A13:H13"/>
    <mergeCell ref="A14:H14"/>
    <mergeCell ref="A15:H15"/>
    <mergeCell ref="A16:H16"/>
    <mergeCell ref="A17:H17"/>
    <mergeCell ref="A6:H6"/>
    <mergeCell ref="G1:H1"/>
    <mergeCell ref="G2:H2"/>
    <mergeCell ref="G3:H3"/>
    <mergeCell ref="G4:H4"/>
    <mergeCell ref="G5:H5"/>
  </mergeCells>
  <pageMargins left="0.7" right="0.7" top="0.75" bottom="0.75" header="0.3" footer="0.3"/>
  <pageSetup paperSize="9" scale="58" fitToHeight="0"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A23C5-C7AB-442E-A2F2-14B395C76323}">
  <sheetPr>
    <pageSetUpPr fitToPage="1"/>
  </sheetPr>
  <dimension ref="A1:H74"/>
  <sheetViews>
    <sheetView topLeftCell="A64" zoomScale="89" zoomScaleNormal="89" workbookViewId="0">
      <selection activeCell="B71" sqref="B71:C75"/>
    </sheetView>
  </sheetViews>
  <sheetFormatPr defaultColWidth="18.83203125" defaultRowHeight="12.75" x14ac:dyDescent="0.2"/>
  <cols>
    <col min="1" max="1" width="7" style="7" customWidth="1"/>
    <col min="2" max="2" width="43.6640625" style="7" customWidth="1"/>
    <col min="3" max="3" width="13.5" style="7" customWidth="1"/>
    <col min="4" max="5" width="18.83203125" style="7"/>
    <col min="6" max="6" width="15.83203125" style="7" customWidth="1"/>
    <col min="7" max="7" width="18.83203125" style="7"/>
    <col min="8" max="8" width="25.6640625" style="7" customWidth="1"/>
  </cols>
  <sheetData>
    <row r="1" spans="1:8" s="13" customFormat="1" ht="18.75" x14ac:dyDescent="0.3">
      <c r="F1" s="173" t="s">
        <v>44</v>
      </c>
      <c r="G1" s="173"/>
      <c r="H1" s="173"/>
    </row>
    <row r="2" spans="1:8" s="13" customFormat="1" ht="18.75" x14ac:dyDescent="0.3">
      <c r="F2" s="173" t="s">
        <v>45</v>
      </c>
      <c r="G2" s="173"/>
      <c r="H2" s="173"/>
    </row>
    <row r="3" spans="1:8" s="13" customFormat="1" ht="18.75" x14ac:dyDescent="0.3">
      <c r="F3" s="173" t="s">
        <v>46</v>
      </c>
      <c r="G3" s="173"/>
      <c r="H3" s="173"/>
    </row>
    <row r="4" spans="1:8" s="14" customFormat="1" ht="18.75" x14ac:dyDescent="0.3">
      <c r="F4" s="173" t="s">
        <v>47</v>
      </c>
      <c r="G4" s="173"/>
      <c r="H4" s="173"/>
    </row>
    <row r="5" spans="1:8" s="14" customFormat="1" ht="33.75" customHeight="1" x14ac:dyDescent="0.3">
      <c r="F5" s="174" t="s">
        <v>52</v>
      </c>
      <c r="G5" s="174"/>
      <c r="H5" s="174"/>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1017</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01.07.25'!$D$28</f>
        <v>3546.4</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01.07.25'!$AC$28+'[2]Оригинал Тариф с 01.07.25'!$AE$28)/2</f>
        <v>0.495</v>
      </c>
      <c r="E28" s="20">
        <f>'[23]Дзержинского 65'!$G$9</f>
        <v>3546.4</v>
      </c>
      <c r="F28" s="20">
        <f>D28*E28*12</f>
        <v>21065.616000000002</v>
      </c>
      <c r="G28" s="20">
        <f>E28</f>
        <v>3546.4</v>
      </c>
      <c r="H28" s="20">
        <f>D28*G28*12</f>
        <v>21065.616000000002</v>
      </c>
    </row>
    <row r="29" spans="1:8" ht="25.5" x14ac:dyDescent="0.2">
      <c r="A29" s="29">
        <v>2</v>
      </c>
      <c r="B29" s="30" t="s">
        <v>67</v>
      </c>
      <c r="C29" s="18" t="s">
        <v>15</v>
      </c>
      <c r="D29" s="19">
        <f>('[2]Оригинал Тариф с 01.07.25'!$K$28+'[2]Оригинал Тариф с 01.07.25'!$M$28)/2</f>
        <v>0.185</v>
      </c>
      <c r="E29" s="20">
        <f>'[23]Дзержинского 65'!$G$9</f>
        <v>3546.4</v>
      </c>
      <c r="F29" s="20">
        <f t="shared" ref="F29:F38" si="0">D29*E29*12</f>
        <v>7873.0080000000007</v>
      </c>
      <c r="G29" s="20">
        <f t="shared" ref="G29:G38" si="1">E29</f>
        <v>3546.4</v>
      </c>
      <c r="H29" s="20">
        <f t="shared" ref="H29:H38" si="2">D29*G29*12</f>
        <v>7873.0080000000007</v>
      </c>
    </row>
    <row r="30" spans="1:8" ht="25.5" x14ac:dyDescent="0.2">
      <c r="A30" s="29">
        <v>3</v>
      </c>
      <c r="B30" s="30" t="s">
        <v>12</v>
      </c>
      <c r="C30" s="18" t="s">
        <v>15</v>
      </c>
      <c r="D30" s="19">
        <f>('[2]Оригинал Тариф с 01.07.25'!$AX$28+'[2]Оригинал Тариф с 01.07.25'!$AZ$28)/2</f>
        <v>1.5249999999999999</v>
      </c>
      <c r="E30" s="20">
        <f>'[23]Дзержинского 65'!$G$9</f>
        <v>3546.4</v>
      </c>
      <c r="F30" s="20">
        <f t="shared" si="0"/>
        <v>64899.12</v>
      </c>
      <c r="G30" s="20">
        <f t="shared" si="1"/>
        <v>3546.4</v>
      </c>
      <c r="H30" s="20">
        <f t="shared" si="2"/>
        <v>64899.12</v>
      </c>
    </row>
    <row r="31" spans="1:8" ht="38.25" x14ac:dyDescent="0.2">
      <c r="A31" s="29">
        <v>4</v>
      </c>
      <c r="B31" s="30" t="s">
        <v>13</v>
      </c>
      <c r="C31" s="18" t="s">
        <v>15</v>
      </c>
      <c r="D31" s="19">
        <f>('[2]Оригинал Тариф с 01.07.25'!$N$28+'[2]Оригинал Тариф с 01.07.25'!$P$28)/2</f>
        <v>2.88</v>
      </c>
      <c r="E31" s="20">
        <f>'[23]Дзержинского 65'!$G$9</f>
        <v>3546.4</v>
      </c>
      <c r="F31" s="20">
        <f t="shared" si="0"/>
        <v>122563.584</v>
      </c>
      <c r="G31" s="20">
        <f t="shared" si="1"/>
        <v>3546.4</v>
      </c>
      <c r="H31" s="20">
        <f t="shared" si="2"/>
        <v>122563.584</v>
      </c>
    </row>
    <row r="32" spans="1:8" ht="25.5" x14ac:dyDescent="0.2">
      <c r="A32" s="29">
        <v>5</v>
      </c>
      <c r="B32" s="30" t="s">
        <v>23</v>
      </c>
      <c r="C32" s="18" t="s">
        <v>15</v>
      </c>
      <c r="D32" s="19">
        <f>('[2]Оригинал Тариф с 01.07.25'!$H$28+'[2]Оригинал Тариф с 01.07.25'!$J$28)/2</f>
        <v>1.585</v>
      </c>
      <c r="E32" s="20">
        <f>'[23]Дзержинского 65'!$G$9</f>
        <v>3546.4</v>
      </c>
      <c r="F32" s="20">
        <f t="shared" si="0"/>
        <v>67452.527999999991</v>
      </c>
      <c r="G32" s="20">
        <f t="shared" si="1"/>
        <v>3546.4</v>
      </c>
      <c r="H32" s="20">
        <f t="shared" si="2"/>
        <v>67452.527999999991</v>
      </c>
    </row>
    <row r="33" spans="1:8" ht="76.5" x14ac:dyDescent="0.2">
      <c r="A33" s="29">
        <v>6</v>
      </c>
      <c r="B33" s="30" t="s">
        <v>17</v>
      </c>
      <c r="C33" s="18" t="s">
        <v>15</v>
      </c>
      <c r="D33" s="19">
        <f>('[2]Оригинал Тариф с 01.07.25'!$W$28+'[2]Оригинал Тариф с 01.07.25'!$Y$28)/2</f>
        <v>0.81499999999999995</v>
      </c>
      <c r="E33" s="20">
        <f>'[23]Дзержинского 65'!$G$9</f>
        <v>3546.4</v>
      </c>
      <c r="F33" s="20">
        <f t="shared" si="0"/>
        <v>34683.792000000001</v>
      </c>
      <c r="G33" s="20">
        <f t="shared" si="1"/>
        <v>3546.4</v>
      </c>
      <c r="H33" s="20">
        <f t="shared" si="2"/>
        <v>34683.792000000001</v>
      </c>
    </row>
    <row r="34" spans="1:8" ht="76.5" x14ac:dyDescent="0.2">
      <c r="A34" s="29">
        <v>7</v>
      </c>
      <c r="B34" s="30" t="s">
        <v>18</v>
      </c>
      <c r="C34" s="18" t="s">
        <v>15</v>
      </c>
      <c r="D34" s="19">
        <f>('[2]Оригинал Тариф с 01.07.25'!$AI$28+'[2]Оригинал Тариф с 01.07.25'!$AK$28)/2</f>
        <v>1.74</v>
      </c>
      <c r="E34" s="20">
        <f>'[23]Дзержинского 65'!$G$9</f>
        <v>3546.4</v>
      </c>
      <c r="F34" s="20">
        <f t="shared" si="0"/>
        <v>74048.831999999995</v>
      </c>
      <c r="G34" s="20">
        <f t="shared" si="1"/>
        <v>3546.4</v>
      </c>
      <c r="H34" s="20">
        <f t="shared" si="2"/>
        <v>74048.831999999995</v>
      </c>
    </row>
    <row r="35" spans="1:8" ht="76.5" x14ac:dyDescent="0.2">
      <c r="A35" s="29">
        <v>8</v>
      </c>
      <c r="B35" s="30" t="s">
        <v>19</v>
      </c>
      <c r="C35" s="18" t="s">
        <v>15</v>
      </c>
      <c r="D35" s="19">
        <f>('[2]Оригинал Тариф с 01.07.25'!$AO$28+'[2]Оригинал Тариф с 01.07.25'!$AQ$28)/2</f>
        <v>0.38</v>
      </c>
      <c r="E35" s="20">
        <f>'[23]Дзержинского 65'!$G$9</f>
        <v>3546.4</v>
      </c>
      <c r="F35" s="20">
        <f t="shared" si="0"/>
        <v>16171.584000000001</v>
      </c>
      <c r="G35" s="20">
        <f t="shared" si="1"/>
        <v>3546.4</v>
      </c>
      <c r="H35" s="20">
        <f t="shared" si="2"/>
        <v>16171.584000000001</v>
      </c>
    </row>
    <row r="36" spans="1:8" ht="76.5" x14ac:dyDescent="0.2">
      <c r="A36" s="29">
        <v>9</v>
      </c>
      <c r="B36" s="30" t="s">
        <v>20</v>
      </c>
      <c r="C36" s="18" t="s">
        <v>15</v>
      </c>
      <c r="D36" s="19">
        <f>('[2]Оригинал Тариф с 01.07.25'!$AR$28+'[2]Оригинал Тариф с 01.07.25'!$AT$28)/2</f>
        <v>0.13500000000000001</v>
      </c>
      <c r="E36" s="20">
        <f>'[23]Дзержинского 65'!$G$9</f>
        <v>3546.4</v>
      </c>
      <c r="F36" s="20">
        <f t="shared" si="0"/>
        <v>5745.1680000000006</v>
      </c>
      <c r="G36" s="20">
        <f t="shared" si="1"/>
        <v>3546.4</v>
      </c>
      <c r="H36" s="20">
        <f t="shared" si="2"/>
        <v>5745.1680000000006</v>
      </c>
    </row>
    <row r="37" spans="1:8" ht="25.5" x14ac:dyDescent="0.2">
      <c r="A37" s="29">
        <v>10</v>
      </c>
      <c r="B37" s="30" t="s">
        <v>14</v>
      </c>
      <c r="C37" s="18" t="s">
        <v>15</v>
      </c>
      <c r="D37" s="19">
        <f>('[2]Оригинал Тариф с 01.07.25'!$AF$28+'[2]Оригинал Тариф с 01.07.25'!$AH$28)/2</f>
        <v>0.64</v>
      </c>
      <c r="E37" s="20">
        <f>'[23]Дзержинского 65'!$G$9</f>
        <v>3546.4</v>
      </c>
      <c r="F37" s="20">
        <f t="shared" si="0"/>
        <v>27236.351999999999</v>
      </c>
      <c r="G37" s="20">
        <f t="shared" si="1"/>
        <v>3546.4</v>
      </c>
      <c r="H37" s="20">
        <f t="shared" si="2"/>
        <v>27236.351999999999</v>
      </c>
    </row>
    <row r="38" spans="1:8" ht="38.25" x14ac:dyDescent="0.2">
      <c r="A38" s="29">
        <v>11</v>
      </c>
      <c r="B38" s="30" t="s">
        <v>21</v>
      </c>
      <c r="C38" s="18" t="s">
        <v>15</v>
      </c>
      <c r="D38" s="19">
        <f>('[2]Оригинал Тариф с 01.07.25'!$Q$28+'[2]Оригинал Тариф с 01.07.25'!$S$28)/2</f>
        <v>2.77</v>
      </c>
      <c r="E38" s="20">
        <f>'[23]Дзержинского 65'!$G$9</f>
        <v>3546.4</v>
      </c>
      <c r="F38" s="20">
        <f t="shared" si="0"/>
        <v>117882.33600000001</v>
      </c>
      <c r="G38" s="20">
        <f t="shared" si="1"/>
        <v>3546.4</v>
      </c>
      <c r="H38" s="20">
        <f t="shared" si="2"/>
        <v>117882.33600000001</v>
      </c>
    </row>
    <row r="39" spans="1:8" ht="12.75" customHeight="1" x14ac:dyDescent="0.2">
      <c r="A39" s="212" t="s">
        <v>6</v>
      </c>
      <c r="B39" s="213"/>
      <c r="C39" s="213"/>
      <c r="D39" s="214"/>
      <c r="E39" s="21"/>
      <c r="F39" s="21">
        <f>SUM(F28:F38)</f>
        <v>559621.92000000004</v>
      </c>
      <c r="G39" s="21"/>
      <c r="H39" s="21">
        <f>SUM(H28:H38)</f>
        <v>559621.92000000004</v>
      </c>
    </row>
    <row r="40" spans="1:8" ht="39" customHeight="1" x14ac:dyDescent="0.2">
      <c r="A40" s="155" t="s">
        <v>134</v>
      </c>
      <c r="B40" s="169"/>
      <c r="C40" s="169"/>
      <c r="D40" s="169"/>
      <c r="E40" s="169"/>
      <c r="F40" s="169"/>
      <c r="G40"/>
      <c r="H40"/>
    </row>
    <row r="41" spans="1:8" ht="26.25" customHeight="1" x14ac:dyDescent="0.2">
      <c r="A41" s="232" t="s">
        <v>135</v>
      </c>
      <c r="B41" s="232"/>
      <c r="C41" s="232"/>
      <c r="D41" s="232"/>
      <c r="E41" s="232"/>
      <c r="F41" s="54">
        <v>-291014.14600000012</v>
      </c>
      <c r="G41"/>
      <c r="H41"/>
    </row>
    <row r="42" spans="1:8" ht="50.25" customHeight="1" x14ac:dyDescent="0.2">
      <c r="A42" s="232" t="s">
        <v>125</v>
      </c>
      <c r="B42" s="232"/>
      <c r="C42" s="232"/>
      <c r="D42" s="232"/>
      <c r="E42" s="232"/>
      <c r="F42" s="54">
        <v>134479.48800000001</v>
      </c>
      <c r="G42"/>
      <c r="H42"/>
    </row>
    <row r="43" spans="1:8" ht="30.75" customHeight="1" x14ac:dyDescent="0.2">
      <c r="A43" s="233" t="s">
        <v>126</v>
      </c>
      <c r="B43" s="234"/>
      <c r="C43" s="234"/>
      <c r="D43" s="234"/>
      <c r="E43" s="235"/>
      <c r="F43" s="54">
        <f>SUM(F41:F42)</f>
        <v>-156534.65800000011</v>
      </c>
      <c r="G43"/>
      <c r="H43"/>
    </row>
    <row r="44" spans="1:8" ht="24.75" customHeight="1" x14ac:dyDescent="0.2">
      <c r="A44" s="232" t="s">
        <v>127</v>
      </c>
      <c r="B44" s="232"/>
      <c r="C44" s="232"/>
      <c r="D44" s="232"/>
      <c r="E44" s="232"/>
      <c r="F44" s="54">
        <v>90507.209999999992</v>
      </c>
      <c r="G44"/>
      <c r="H44"/>
    </row>
    <row r="45" spans="1:8" ht="27" customHeight="1" x14ac:dyDescent="0.2">
      <c r="A45" s="232" t="s">
        <v>128</v>
      </c>
      <c r="B45" s="232"/>
      <c r="C45" s="232"/>
      <c r="D45" s="232"/>
      <c r="E45" s="232"/>
      <c r="F45" s="62">
        <f>F43-F44</f>
        <v>-247041.8680000001</v>
      </c>
      <c r="G45"/>
      <c r="H45"/>
    </row>
    <row r="46" spans="1:8" ht="16.5" customHeight="1" x14ac:dyDescent="0.2">
      <c r="A46" s="40"/>
      <c r="B46" s="41"/>
      <c r="C46" s="41"/>
      <c r="D46" s="41"/>
      <c r="E46" s="41"/>
      <c r="F46" s="41"/>
      <c r="G46"/>
      <c r="H46"/>
    </row>
    <row r="47" spans="1:8" ht="145.35" customHeight="1" x14ac:dyDescent="0.2">
      <c r="A47" s="44" t="s">
        <v>1</v>
      </c>
      <c r="B47" s="45" t="s">
        <v>8</v>
      </c>
      <c r="C47" s="46" t="s">
        <v>41</v>
      </c>
      <c r="D47" s="1" t="s">
        <v>9</v>
      </c>
      <c r="E47" s="2" t="s">
        <v>42</v>
      </c>
      <c r="F47" s="2" t="s">
        <v>43</v>
      </c>
      <c r="G47"/>
      <c r="H47"/>
    </row>
    <row r="48" spans="1:8" ht="38.25" customHeight="1" x14ac:dyDescent="0.2">
      <c r="A48" s="60">
        <v>1</v>
      </c>
      <c r="B48" s="63" t="s">
        <v>515</v>
      </c>
      <c r="C48" s="141" t="s">
        <v>130</v>
      </c>
      <c r="D48" s="57">
        <v>1647.17</v>
      </c>
      <c r="E48" s="57"/>
      <c r="F48" s="207" t="s">
        <v>131</v>
      </c>
      <c r="G48"/>
      <c r="H48"/>
    </row>
    <row r="49" spans="1:8" ht="36.75" customHeight="1" x14ac:dyDescent="0.2">
      <c r="A49" s="60">
        <v>2</v>
      </c>
      <c r="B49" s="63" t="s">
        <v>516</v>
      </c>
      <c r="C49" s="215"/>
      <c r="D49" s="57">
        <v>62417.99</v>
      </c>
      <c r="E49" s="18" t="s">
        <v>517</v>
      </c>
      <c r="F49" s="208"/>
      <c r="G49"/>
      <c r="H49"/>
    </row>
    <row r="50" spans="1:8" ht="24.95" customHeight="1" x14ac:dyDescent="0.2">
      <c r="A50" s="60">
        <v>3</v>
      </c>
      <c r="B50" s="63" t="s">
        <v>489</v>
      </c>
      <c r="C50" s="215"/>
      <c r="D50" s="57">
        <v>2429.25</v>
      </c>
      <c r="E50" s="18" t="s">
        <v>145</v>
      </c>
      <c r="F50" s="208"/>
      <c r="G50"/>
      <c r="H50"/>
    </row>
    <row r="51" spans="1:8" ht="32.25" customHeight="1" x14ac:dyDescent="0.2">
      <c r="A51" s="60">
        <v>4</v>
      </c>
      <c r="B51" s="63" t="s">
        <v>518</v>
      </c>
      <c r="C51" s="215"/>
      <c r="D51" s="57">
        <v>5711.71</v>
      </c>
      <c r="E51" s="18" t="s">
        <v>519</v>
      </c>
      <c r="F51" s="208"/>
      <c r="G51"/>
      <c r="H51"/>
    </row>
    <row r="52" spans="1:8" ht="24.95" customHeight="1" x14ac:dyDescent="0.2">
      <c r="A52" s="60">
        <v>5</v>
      </c>
      <c r="B52" s="63" t="s">
        <v>520</v>
      </c>
      <c r="C52" s="215"/>
      <c r="D52" s="57">
        <v>1200</v>
      </c>
      <c r="E52" s="57"/>
      <c r="F52" s="208"/>
      <c r="G52"/>
      <c r="H52"/>
    </row>
    <row r="53" spans="1:8" ht="78.75" customHeight="1" x14ac:dyDescent="0.2">
      <c r="A53" s="60">
        <v>6</v>
      </c>
      <c r="B53" s="63" t="s">
        <v>521</v>
      </c>
      <c r="C53" s="216"/>
      <c r="D53" s="57">
        <v>17101.09</v>
      </c>
      <c r="E53" s="18" t="s">
        <v>522</v>
      </c>
      <c r="F53" s="209"/>
      <c r="G53"/>
      <c r="H53"/>
    </row>
    <row r="54" spans="1:8" ht="24.95" customHeight="1" x14ac:dyDescent="0.2">
      <c r="A54" s="146" t="s">
        <v>6</v>
      </c>
      <c r="B54" s="148"/>
      <c r="C54" s="52"/>
      <c r="D54" s="53">
        <f>SUM(D48:D53)</f>
        <v>90507.21</v>
      </c>
      <c r="E54" s="61"/>
      <c r="F54" s="12"/>
      <c r="G54"/>
      <c r="H54"/>
    </row>
    <row r="55" spans="1:8" ht="19.5" customHeight="1" x14ac:dyDescent="0.2">
      <c r="A55" s="196" t="s">
        <v>59</v>
      </c>
      <c r="B55" s="196"/>
      <c r="C55" s="196"/>
      <c r="D55" s="196"/>
      <c r="E55" s="196"/>
      <c r="F55" s="196"/>
      <c r="G55" s="196"/>
      <c r="H55" s="196"/>
    </row>
    <row r="56" spans="1:8" ht="18.75" x14ac:dyDescent="0.2">
      <c r="A56" s="10"/>
      <c r="B56" s="10"/>
      <c r="C56" s="10"/>
      <c r="D56" s="10"/>
      <c r="E56" s="10"/>
      <c r="F56" s="10"/>
      <c r="G56" s="35">
        <f>'[1]Оригинал Тариф с 01.07.25'!$BK$28</f>
        <v>211081.728</v>
      </c>
      <c r="H56" s="10"/>
    </row>
    <row r="57" spans="1:8" ht="41.25" customHeight="1" x14ac:dyDescent="0.2">
      <c r="A57" s="155" t="s">
        <v>28</v>
      </c>
      <c r="B57" s="155"/>
      <c r="C57" s="155"/>
      <c r="D57" s="155"/>
      <c r="E57" s="155"/>
      <c r="F57" s="155"/>
      <c r="G57" s="155"/>
      <c r="H57" s="155"/>
    </row>
    <row r="58" spans="1:8" ht="138" customHeight="1" x14ac:dyDescent="0.2">
      <c r="A58" s="6" t="s">
        <v>29</v>
      </c>
      <c r="B58" s="156" t="s">
        <v>30</v>
      </c>
      <c r="C58" s="156"/>
      <c r="D58" s="156" t="s">
        <v>31</v>
      </c>
      <c r="E58" s="156"/>
      <c r="F58" s="156" t="s">
        <v>32</v>
      </c>
      <c r="G58" s="156"/>
    </row>
    <row r="59" spans="1:8" ht="15.75" x14ac:dyDescent="0.2">
      <c r="A59" s="4">
        <v>1</v>
      </c>
      <c r="B59" s="197">
        <v>2</v>
      </c>
      <c r="C59" s="197"/>
      <c r="D59" s="197">
        <v>3</v>
      </c>
      <c r="E59" s="197"/>
      <c r="F59" s="197">
        <v>4</v>
      </c>
      <c r="G59" s="197"/>
    </row>
    <row r="60" spans="1:8" ht="12.75" customHeight="1" x14ac:dyDescent="0.2">
      <c r="A60" s="6"/>
      <c r="B60" s="157">
        <v>1</v>
      </c>
      <c r="C60" s="159"/>
      <c r="D60" s="157"/>
      <c r="E60" s="159"/>
      <c r="F60" s="225">
        <v>569</v>
      </c>
      <c r="G60" s="226"/>
    </row>
    <row r="61" spans="1:8" ht="114" customHeight="1" x14ac:dyDescent="0.2">
      <c r="A61" s="155" t="s">
        <v>33</v>
      </c>
      <c r="B61" s="155"/>
      <c r="C61" s="155"/>
      <c r="D61" s="155"/>
      <c r="E61" s="155"/>
      <c r="F61" s="155"/>
      <c r="G61" s="155"/>
      <c r="H61" s="155"/>
    </row>
    <row r="62" spans="1:8" ht="15.75" x14ac:dyDescent="0.2">
      <c r="A62" s="5"/>
    </row>
    <row r="63" spans="1:8" ht="63" x14ac:dyDescent="0.2">
      <c r="A63" s="6" t="s">
        <v>29</v>
      </c>
      <c r="B63" s="156" t="s">
        <v>34</v>
      </c>
      <c r="C63" s="156"/>
      <c r="D63" s="156" t="s">
        <v>35</v>
      </c>
      <c r="E63" s="156"/>
      <c r="F63" s="6" t="s">
        <v>36</v>
      </c>
      <c r="G63" s="6" t="s">
        <v>37</v>
      </c>
      <c r="H63" s="4" t="s">
        <v>38</v>
      </c>
    </row>
    <row r="64" spans="1:8" ht="15.75" x14ac:dyDescent="0.2">
      <c r="A64" s="6">
        <v>1</v>
      </c>
      <c r="B64" s="156">
        <v>2</v>
      </c>
      <c r="C64" s="156"/>
      <c r="D64" s="156">
        <v>3</v>
      </c>
      <c r="E64" s="156"/>
      <c r="F64" s="6">
        <v>4</v>
      </c>
      <c r="G64" s="6">
        <v>5</v>
      </c>
      <c r="H64" s="4">
        <v>6</v>
      </c>
    </row>
    <row r="65" spans="1:8" ht="47.25" customHeight="1" x14ac:dyDescent="0.2">
      <c r="A65" s="6">
        <v>1</v>
      </c>
      <c r="B65" s="156" t="s">
        <v>39</v>
      </c>
      <c r="C65" s="156"/>
      <c r="D65" s="164">
        <v>204236.36</v>
      </c>
      <c r="E65" s="164"/>
      <c r="F65" s="4">
        <v>1304221.74</v>
      </c>
      <c r="G65" s="4">
        <v>1326476.04</v>
      </c>
      <c r="H65" s="4">
        <f>F65-G65+D65</f>
        <v>181982.05999999994</v>
      </c>
    </row>
    <row r="66" spans="1:8" ht="44.25" customHeight="1" x14ac:dyDescent="0.2">
      <c r="A66" s="6">
        <v>2</v>
      </c>
      <c r="B66" s="156" t="s">
        <v>40</v>
      </c>
      <c r="C66" s="156"/>
      <c r="D66" s="160">
        <v>944.99</v>
      </c>
      <c r="E66" s="161"/>
      <c r="F66" s="4">
        <v>23345.29</v>
      </c>
      <c r="G66" s="4">
        <v>11789.12</v>
      </c>
      <c r="H66" s="4">
        <f>F66-G66+D66</f>
        <v>12501.16</v>
      </c>
    </row>
    <row r="67" spans="1:8" ht="15.75" customHeight="1" x14ac:dyDescent="0.2">
      <c r="A67" s="157" t="s">
        <v>22</v>
      </c>
      <c r="B67" s="158"/>
      <c r="C67" s="159"/>
      <c r="D67" s="165"/>
      <c r="E67" s="165"/>
      <c r="F67" s="6"/>
      <c r="G67" s="6"/>
      <c r="H67" s="4"/>
    </row>
    <row r="71" spans="1:8" x14ac:dyDescent="0.2">
      <c r="B71" s="140"/>
      <c r="C71" s="139"/>
    </row>
    <row r="72" spans="1:8" x14ac:dyDescent="0.2">
      <c r="B72" s="140"/>
      <c r="C72" s="139"/>
    </row>
    <row r="73" spans="1:8" x14ac:dyDescent="0.2">
      <c r="C73" s="135"/>
    </row>
    <row r="74" spans="1:8" x14ac:dyDescent="0.2">
      <c r="C74" s="135"/>
    </row>
  </sheetData>
  <mergeCells count="60">
    <mergeCell ref="A40:F40"/>
    <mergeCell ref="A41:E41"/>
    <mergeCell ref="A42:E42"/>
    <mergeCell ref="A43:E43"/>
    <mergeCell ref="A44:E44"/>
    <mergeCell ref="F1:H1"/>
    <mergeCell ref="F2:H2"/>
    <mergeCell ref="F3:H3"/>
    <mergeCell ref="F4:H4"/>
    <mergeCell ref="F5:H5"/>
    <mergeCell ref="A67:C67"/>
    <mergeCell ref="D67:E67"/>
    <mergeCell ref="B64:C64"/>
    <mergeCell ref="D64:E64"/>
    <mergeCell ref="B65:C65"/>
    <mergeCell ref="D65:E65"/>
    <mergeCell ref="B66:C66"/>
    <mergeCell ref="D66:E66"/>
    <mergeCell ref="B60:C60"/>
    <mergeCell ref="D60:E60"/>
    <mergeCell ref="F60:G60"/>
    <mergeCell ref="A61:H61"/>
    <mergeCell ref="B63:C63"/>
    <mergeCell ref="D63:E63"/>
    <mergeCell ref="A57:H57"/>
    <mergeCell ref="B58:C58"/>
    <mergeCell ref="D58:E58"/>
    <mergeCell ref="F58:G58"/>
    <mergeCell ref="B59:C59"/>
    <mergeCell ref="D59:E59"/>
    <mergeCell ref="F59:G59"/>
    <mergeCell ref="A55:H55"/>
    <mergeCell ref="A19:H19"/>
    <mergeCell ref="A20:H20"/>
    <mergeCell ref="A23:H23"/>
    <mergeCell ref="A25:H25"/>
    <mergeCell ref="A26:A27"/>
    <mergeCell ref="B26:B27"/>
    <mergeCell ref="C26:C27"/>
    <mergeCell ref="D26:D27"/>
    <mergeCell ref="E26:F26"/>
    <mergeCell ref="G26:H26"/>
    <mergeCell ref="A39:D39"/>
    <mergeCell ref="A54:B54"/>
    <mergeCell ref="A45:E45"/>
    <mergeCell ref="C48:C53"/>
    <mergeCell ref="F48:F53"/>
    <mergeCell ref="A6:H6"/>
    <mergeCell ref="A18:H18"/>
    <mergeCell ref="A7:H7"/>
    <mergeCell ref="A8:H8"/>
    <mergeCell ref="A9:H9"/>
    <mergeCell ref="A10:H10"/>
    <mergeCell ref="A11:H11"/>
    <mergeCell ref="A12:H12"/>
    <mergeCell ref="A13:H13"/>
    <mergeCell ref="A14:H14"/>
    <mergeCell ref="A15:H15"/>
    <mergeCell ref="A16:H16"/>
    <mergeCell ref="A17:H17"/>
  </mergeCells>
  <pageMargins left="0.7" right="0.7" top="0.75" bottom="0.75" header="0.3" footer="0.3"/>
  <pageSetup paperSize="9" scale="60" fitToHeight="0"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21B21-1636-402B-8463-A111E967165D}">
  <dimension ref="A1:H73"/>
  <sheetViews>
    <sheetView topLeftCell="A61" workbookViewId="0">
      <selection activeCell="B70" sqref="B70:C73"/>
    </sheetView>
  </sheetViews>
  <sheetFormatPr defaultColWidth="18.83203125" defaultRowHeight="12.75" x14ac:dyDescent="0.2"/>
  <cols>
    <col min="1" max="1" width="10" style="7" customWidth="1"/>
    <col min="2" max="2" width="33" style="7" customWidth="1"/>
    <col min="3" max="5" width="18.83203125" style="7"/>
    <col min="6" max="6" width="15.83203125" style="7" customWidth="1"/>
    <col min="7" max="7" width="18.83203125" style="7"/>
    <col min="8" max="8" width="26.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21.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91</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01.07.25'!$D$29</f>
        <v>1477.8</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01.07.25'!$AC$29+'[2]Оригинал Тариф с 01.07.25'!$AE$29)/2</f>
        <v>0.495</v>
      </c>
      <c r="E28" s="20">
        <f>'[24]Привокзальная д.1'!$G$9</f>
        <v>1477.8</v>
      </c>
      <c r="F28" s="20">
        <f>D28*E28*12</f>
        <v>8778.1319999999996</v>
      </c>
      <c r="G28" s="20">
        <f>E28</f>
        <v>1477.8</v>
      </c>
      <c r="H28" s="20">
        <f>D28*G28*12</f>
        <v>8778.1319999999996</v>
      </c>
    </row>
    <row r="29" spans="1:8" ht="25.5" x14ac:dyDescent="0.2">
      <c r="A29" s="29">
        <v>2</v>
      </c>
      <c r="B29" s="30" t="s">
        <v>67</v>
      </c>
      <c r="C29" s="18" t="s">
        <v>15</v>
      </c>
      <c r="D29" s="19">
        <f>('[2]Оригинал Тариф с 01.07.25'!$K$29+'[2]Оригинал Тариф с 01.07.25'!$M$29)/2</f>
        <v>0.19500000000000001</v>
      </c>
      <c r="E29" s="20">
        <f>'[24]Привокзальная д.1'!$G$9</f>
        <v>1477.8</v>
      </c>
      <c r="F29" s="20">
        <f t="shared" ref="F29:F37" si="0">D29*E29*12</f>
        <v>3458.0519999999997</v>
      </c>
      <c r="G29" s="20">
        <f t="shared" ref="G29:G37" si="1">E29</f>
        <v>1477.8</v>
      </c>
      <c r="H29" s="20">
        <f t="shared" ref="H29:H37" si="2">D29*G29*12</f>
        <v>3458.0519999999997</v>
      </c>
    </row>
    <row r="30" spans="1:8" ht="12.75" customHeight="1" x14ac:dyDescent="0.2">
      <c r="A30" s="29">
        <v>3</v>
      </c>
      <c r="B30" s="31" t="s">
        <v>12</v>
      </c>
      <c r="C30" s="18" t="s">
        <v>15</v>
      </c>
      <c r="D30" s="19">
        <f>('[2]Оригинал Тариф с 01.07.25'!$AX$29+'[2]Оригинал Тариф с 01.07.25'!$AZ$29)/2</f>
        <v>1.595</v>
      </c>
      <c r="E30" s="20">
        <f>'[24]Привокзальная д.1'!$G$9</f>
        <v>1477.8</v>
      </c>
      <c r="F30" s="20">
        <f t="shared" si="0"/>
        <v>28285.091999999997</v>
      </c>
      <c r="G30" s="20">
        <f t="shared" si="1"/>
        <v>1477.8</v>
      </c>
      <c r="H30" s="20">
        <f t="shared" si="2"/>
        <v>28285.091999999997</v>
      </c>
    </row>
    <row r="31" spans="1:8" ht="26.25" customHeight="1" x14ac:dyDescent="0.2">
      <c r="A31" s="29">
        <v>4</v>
      </c>
      <c r="B31" s="32" t="s">
        <v>13</v>
      </c>
      <c r="C31" s="18" t="s">
        <v>15</v>
      </c>
      <c r="D31" s="19">
        <f>('[2]Оригинал Тариф с 01.07.25'!$N$29+'[2]Оригинал Тариф с 01.07.25'!$P$29)/2</f>
        <v>2.9950000000000001</v>
      </c>
      <c r="E31" s="20">
        <f>'[24]Привокзальная д.1'!$G$9</f>
        <v>1477.8</v>
      </c>
      <c r="F31" s="20">
        <f t="shared" si="0"/>
        <v>53112.132000000005</v>
      </c>
      <c r="G31" s="20">
        <f t="shared" si="1"/>
        <v>1477.8</v>
      </c>
      <c r="H31" s="20">
        <f t="shared" si="2"/>
        <v>53112.132000000005</v>
      </c>
    </row>
    <row r="32" spans="1:8" ht="36" x14ac:dyDescent="0.2">
      <c r="A32" s="29">
        <v>5</v>
      </c>
      <c r="B32" s="32" t="s">
        <v>23</v>
      </c>
      <c r="C32" s="18" t="s">
        <v>15</v>
      </c>
      <c r="D32" s="19">
        <f>('[2]Оригинал Тариф с 01.07.25'!$H$29+'[2]Оригинал Тариф с 01.07.25'!$J$29)/2</f>
        <v>0.81499999999999995</v>
      </c>
      <c r="E32" s="20">
        <f>'[24]Привокзальная д.1'!$G$9</f>
        <v>1477.8</v>
      </c>
      <c r="F32" s="20">
        <f t="shared" si="0"/>
        <v>14452.883999999998</v>
      </c>
      <c r="G32" s="20">
        <f t="shared" si="1"/>
        <v>1477.8</v>
      </c>
      <c r="H32" s="20">
        <f t="shared" si="2"/>
        <v>14452.883999999998</v>
      </c>
    </row>
    <row r="33" spans="1:8" ht="34.5" customHeight="1" x14ac:dyDescent="0.2">
      <c r="A33" s="29">
        <v>6</v>
      </c>
      <c r="B33" s="32" t="s">
        <v>17</v>
      </c>
      <c r="C33" s="18" t="s">
        <v>15</v>
      </c>
      <c r="D33" s="19">
        <f>('[2]Оригинал Тариф с 01.07.25'!$W$29+'[2]Оригинал Тариф с 01.07.25'!$Y$29)/2</f>
        <v>1.46</v>
      </c>
      <c r="E33" s="20">
        <f>'[24]Привокзальная д.1'!$G$9</f>
        <v>1477.8</v>
      </c>
      <c r="F33" s="20">
        <f t="shared" si="0"/>
        <v>25891.055999999997</v>
      </c>
      <c r="G33" s="20">
        <f t="shared" si="1"/>
        <v>1477.8</v>
      </c>
      <c r="H33" s="20">
        <f t="shared" si="2"/>
        <v>25891.055999999997</v>
      </c>
    </row>
    <row r="34" spans="1:8" ht="37.5" customHeight="1" x14ac:dyDescent="0.2">
      <c r="A34" s="29">
        <v>7</v>
      </c>
      <c r="B34" s="32" t="s">
        <v>18</v>
      </c>
      <c r="C34" s="18" t="s">
        <v>15</v>
      </c>
      <c r="D34" s="19">
        <f>('[2]Оригинал Тариф с 01.07.25'!$AI$29+'[2]Оригинал Тариф с 01.07.25'!$AK$29)/2</f>
        <v>2.2749999999999999</v>
      </c>
      <c r="E34" s="20">
        <f>'[24]Привокзальная д.1'!$G$9</f>
        <v>1477.8</v>
      </c>
      <c r="F34" s="20">
        <f t="shared" si="0"/>
        <v>40343.94</v>
      </c>
      <c r="G34" s="20">
        <f t="shared" si="1"/>
        <v>1477.8</v>
      </c>
      <c r="H34" s="20">
        <f t="shared" si="2"/>
        <v>40343.94</v>
      </c>
    </row>
    <row r="35" spans="1:8" ht="96" x14ac:dyDescent="0.2">
      <c r="A35" s="29">
        <v>8</v>
      </c>
      <c r="B35" s="32" t="s">
        <v>19</v>
      </c>
      <c r="C35" s="18" t="s">
        <v>15</v>
      </c>
      <c r="D35" s="19">
        <f>('[2]Оригинал Тариф с 01.07.25'!$AO$29+'[2]Оригинал Тариф с 01.07.25'!$AQ$29)/2</f>
        <v>0.42</v>
      </c>
      <c r="E35" s="20">
        <f>'[24]Привокзальная д.1'!$G$9</f>
        <v>1477.8</v>
      </c>
      <c r="F35" s="20">
        <f t="shared" si="0"/>
        <v>7448.1119999999992</v>
      </c>
      <c r="G35" s="20">
        <f t="shared" si="1"/>
        <v>1477.8</v>
      </c>
      <c r="H35" s="20">
        <f t="shared" si="2"/>
        <v>7448.1119999999992</v>
      </c>
    </row>
    <row r="36" spans="1:8" ht="84" x14ac:dyDescent="0.2">
      <c r="A36" s="29">
        <v>9</v>
      </c>
      <c r="B36" s="32" t="s">
        <v>20</v>
      </c>
      <c r="C36" s="18" t="s">
        <v>15</v>
      </c>
      <c r="D36" s="19">
        <f>('[2]Оригинал Тариф с 01.07.25'!$AR$29+'[2]Оригинал Тариф с 01.07.25'!$AT$29)/2</f>
        <v>0.16500000000000001</v>
      </c>
      <c r="E36" s="20">
        <f>'[24]Привокзальная д.1'!$G$9</f>
        <v>1477.8</v>
      </c>
      <c r="F36" s="20">
        <f t="shared" si="0"/>
        <v>2926.0440000000003</v>
      </c>
      <c r="G36" s="20">
        <f t="shared" si="1"/>
        <v>1477.8</v>
      </c>
      <c r="H36" s="20">
        <f t="shared" si="2"/>
        <v>2926.0440000000003</v>
      </c>
    </row>
    <row r="37" spans="1:8" ht="12.75" customHeight="1" x14ac:dyDescent="0.2">
      <c r="A37" s="29">
        <v>10</v>
      </c>
      <c r="B37" s="32" t="s">
        <v>21</v>
      </c>
      <c r="C37" s="18" t="s">
        <v>15</v>
      </c>
      <c r="D37" s="19">
        <f>('[2]Оригинал Тариф с 01.07.25'!$Q$29+'[2]Оригинал Тариф с 01.07.25'!$S$29)/2</f>
        <v>10.154999999999999</v>
      </c>
      <c r="E37" s="20">
        <f>'[24]Привокзальная д.1'!$G$9</f>
        <v>1477.8</v>
      </c>
      <c r="F37" s="20">
        <f t="shared" si="0"/>
        <v>180084.70799999998</v>
      </c>
      <c r="G37" s="20">
        <f t="shared" si="1"/>
        <v>1477.8</v>
      </c>
      <c r="H37" s="20">
        <f t="shared" si="2"/>
        <v>180084.70799999998</v>
      </c>
    </row>
    <row r="38" spans="1:8" ht="25.5" customHeight="1" x14ac:dyDescent="0.2">
      <c r="A38" s="212" t="s">
        <v>6</v>
      </c>
      <c r="B38" s="213"/>
      <c r="C38" s="213"/>
      <c r="D38" s="214"/>
      <c r="E38" s="21"/>
      <c r="F38" s="21">
        <f>SUM(F28:F37)</f>
        <v>364780.152</v>
      </c>
      <c r="G38" s="21"/>
      <c r="H38" s="21">
        <f>SUM(H28:H37)</f>
        <v>364780.152</v>
      </c>
    </row>
    <row r="39" spans="1:8" ht="39" customHeight="1" x14ac:dyDescent="0.2">
      <c r="A39" s="155" t="s">
        <v>134</v>
      </c>
      <c r="B39" s="169"/>
      <c r="C39" s="169"/>
      <c r="D39" s="169"/>
      <c r="E39" s="169"/>
      <c r="F39" s="169"/>
      <c r="G39"/>
      <c r="H39"/>
    </row>
    <row r="40" spans="1:8" ht="26.25" customHeight="1" x14ac:dyDescent="0.2">
      <c r="A40" s="232" t="s">
        <v>135</v>
      </c>
      <c r="B40" s="232"/>
      <c r="C40" s="232"/>
      <c r="D40" s="232"/>
      <c r="E40" s="232"/>
      <c r="F40" s="54">
        <v>-8584.2599999999074</v>
      </c>
      <c r="G40"/>
      <c r="H40"/>
    </row>
    <row r="41" spans="1:8" ht="50.25" customHeight="1" x14ac:dyDescent="0.2">
      <c r="A41" s="232" t="s">
        <v>125</v>
      </c>
      <c r="B41" s="232"/>
      <c r="C41" s="232"/>
      <c r="D41" s="232"/>
      <c r="E41" s="232"/>
      <c r="F41" s="54">
        <v>176803.992</v>
      </c>
      <c r="G41"/>
      <c r="H41"/>
    </row>
    <row r="42" spans="1:8" ht="30.75" customHeight="1" x14ac:dyDescent="0.2">
      <c r="A42" s="233" t="s">
        <v>126</v>
      </c>
      <c r="B42" s="234"/>
      <c r="C42" s="234"/>
      <c r="D42" s="234"/>
      <c r="E42" s="235"/>
      <c r="F42" s="54">
        <f>SUM(F40:F41)</f>
        <v>168219.73200000008</v>
      </c>
      <c r="G42"/>
      <c r="H42"/>
    </row>
    <row r="43" spans="1:8" ht="24.75" customHeight="1" x14ac:dyDescent="0.2">
      <c r="A43" s="232" t="s">
        <v>127</v>
      </c>
      <c r="B43" s="232"/>
      <c r="C43" s="232"/>
      <c r="D43" s="232"/>
      <c r="E43" s="232"/>
      <c r="F43" s="54">
        <v>16591.93</v>
      </c>
      <c r="G43"/>
      <c r="H43"/>
    </row>
    <row r="44" spans="1:8" ht="27" customHeight="1" x14ac:dyDescent="0.2">
      <c r="A44" s="232" t="s">
        <v>128</v>
      </c>
      <c r="B44" s="232"/>
      <c r="C44" s="232"/>
      <c r="D44" s="232"/>
      <c r="E44" s="232"/>
      <c r="F44" s="62">
        <f>F42-F43</f>
        <v>151627.80200000008</v>
      </c>
      <c r="G44"/>
      <c r="H44"/>
    </row>
    <row r="45" spans="1:8" ht="16.5" customHeight="1" x14ac:dyDescent="0.2">
      <c r="A45" s="40"/>
      <c r="B45" s="41"/>
      <c r="C45" s="41"/>
      <c r="D45" s="41"/>
      <c r="E45" s="41"/>
      <c r="F45" s="41"/>
      <c r="G45"/>
      <c r="H45"/>
    </row>
    <row r="46" spans="1:8" ht="145.35" customHeight="1" x14ac:dyDescent="0.2">
      <c r="A46" s="44" t="s">
        <v>1</v>
      </c>
      <c r="B46" s="45" t="s">
        <v>8</v>
      </c>
      <c r="C46" s="46" t="s">
        <v>41</v>
      </c>
      <c r="D46" s="1" t="s">
        <v>9</v>
      </c>
      <c r="E46" s="2" t="s">
        <v>42</v>
      </c>
      <c r="F46" s="2" t="s">
        <v>43</v>
      </c>
      <c r="G46"/>
      <c r="H46"/>
    </row>
    <row r="47" spans="1:8" ht="33" customHeight="1" x14ac:dyDescent="0.2">
      <c r="A47" s="60">
        <v>1</v>
      </c>
      <c r="B47" s="63" t="s">
        <v>489</v>
      </c>
      <c r="C47" s="141" t="s">
        <v>130</v>
      </c>
      <c r="D47" s="57">
        <v>2429.25</v>
      </c>
      <c r="E47" s="18" t="s">
        <v>145</v>
      </c>
      <c r="F47" s="217" t="s">
        <v>131</v>
      </c>
      <c r="G47"/>
    </row>
    <row r="48" spans="1:8" ht="42.75" customHeight="1" x14ac:dyDescent="0.2">
      <c r="A48" s="60">
        <v>2</v>
      </c>
      <c r="B48" s="63" t="s">
        <v>523</v>
      </c>
      <c r="C48" s="215"/>
      <c r="D48" s="57">
        <v>2390.36</v>
      </c>
      <c r="E48" s="18" t="s">
        <v>524</v>
      </c>
      <c r="F48" s="218"/>
      <c r="G48"/>
    </row>
    <row r="49" spans="1:8" ht="24.95" customHeight="1" x14ac:dyDescent="0.2">
      <c r="A49" s="60">
        <v>3</v>
      </c>
      <c r="B49" s="63" t="s">
        <v>525</v>
      </c>
      <c r="C49" s="215"/>
      <c r="D49" s="57">
        <v>1551.45</v>
      </c>
      <c r="E49" s="18" t="s">
        <v>133</v>
      </c>
      <c r="F49" s="218"/>
      <c r="G49"/>
    </row>
    <row r="50" spans="1:8" ht="33" customHeight="1" x14ac:dyDescent="0.2">
      <c r="A50" s="60">
        <v>4</v>
      </c>
      <c r="B50" s="63" t="s">
        <v>526</v>
      </c>
      <c r="C50" s="215"/>
      <c r="D50" s="57">
        <v>4339.08</v>
      </c>
      <c r="E50" s="18" t="s">
        <v>133</v>
      </c>
      <c r="F50" s="218"/>
      <c r="G50"/>
    </row>
    <row r="51" spans="1:8" ht="28.5" customHeight="1" x14ac:dyDescent="0.2">
      <c r="A51" s="60">
        <v>5</v>
      </c>
      <c r="B51" s="63" t="s">
        <v>129</v>
      </c>
      <c r="C51" s="215"/>
      <c r="D51" s="57">
        <v>1200</v>
      </c>
      <c r="E51" s="57"/>
      <c r="F51" s="218"/>
      <c r="G51"/>
    </row>
    <row r="52" spans="1:8" ht="34.5" customHeight="1" x14ac:dyDescent="0.2">
      <c r="A52" s="60">
        <v>6</v>
      </c>
      <c r="B52" s="63" t="s">
        <v>527</v>
      </c>
      <c r="C52" s="216"/>
      <c r="D52" s="57">
        <v>4681.79</v>
      </c>
      <c r="E52" s="18" t="s">
        <v>145</v>
      </c>
      <c r="F52" s="219"/>
      <c r="G52"/>
    </row>
    <row r="53" spans="1:8" ht="24.95" customHeight="1" x14ac:dyDescent="0.2">
      <c r="A53" s="146" t="s">
        <v>6</v>
      </c>
      <c r="B53" s="148"/>
      <c r="C53" s="52"/>
      <c r="D53" s="53">
        <f>SUM(D47:D52)</f>
        <v>16591.93</v>
      </c>
      <c r="E53" s="61"/>
      <c r="F53" s="12"/>
      <c r="G53"/>
      <c r="H53"/>
    </row>
    <row r="54" spans="1:8" ht="24.95" customHeight="1" x14ac:dyDescent="0.2">
      <c r="A54" s="196" t="s">
        <v>59</v>
      </c>
      <c r="B54" s="196"/>
      <c r="C54" s="196"/>
      <c r="D54" s="196"/>
      <c r="E54" s="196"/>
      <c r="F54" s="196"/>
      <c r="G54" s="196"/>
      <c r="H54" s="196"/>
    </row>
    <row r="55" spans="1:8" ht="24.95" customHeight="1" x14ac:dyDescent="0.2">
      <c r="A55" s="10"/>
      <c r="B55" s="10"/>
      <c r="C55" s="10"/>
      <c r="D55" s="10"/>
      <c r="E55" s="10"/>
      <c r="F55" s="10"/>
      <c r="G55" s="35">
        <f>'[1]Оригинал Тариф с 01.07.25'!$BK$29</f>
        <v>89820.684000000008</v>
      </c>
      <c r="H55" s="10"/>
    </row>
    <row r="56" spans="1:8" ht="24.95" customHeight="1" x14ac:dyDescent="0.2">
      <c r="A56" s="155" t="s">
        <v>28</v>
      </c>
      <c r="B56" s="155"/>
      <c r="C56" s="155"/>
      <c r="D56" s="155"/>
      <c r="E56" s="155"/>
      <c r="F56" s="155"/>
      <c r="G56" s="155"/>
      <c r="H56" s="155"/>
    </row>
    <row r="57" spans="1:8" ht="24.95" customHeight="1" x14ac:dyDescent="0.2">
      <c r="A57" s="6" t="s">
        <v>29</v>
      </c>
      <c r="B57" s="157" t="s">
        <v>30</v>
      </c>
      <c r="C57" s="159"/>
      <c r="D57" s="157" t="s">
        <v>31</v>
      </c>
      <c r="E57" s="159"/>
      <c r="F57" s="157" t="s">
        <v>32</v>
      </c>
      <c r="G57" s="159"/>
    </row>
    <row r="58" spans="1:8" ht="24.95" customHeight="1" x14ac:dyDescent="0.2">
      <c r="A58" s="4">
        <v>1</v>
      </c>
      <c r="B58" s="162">
        <v>2</v>
      </c>
      <c r="C58" s="163"/>
      <c r="D58" s="162">
        <v>3</v>
      </c>
      <c r="E58" s="163"/>
      <c r="F58" s="162">
        <v>4</v>
      </c>
      <c r="G58" s="163"/>
    </row>
    <row r="59" spans="1:8" ht="12.75" customHeight="1" x14ac:dyDescent="0.2">
      <c r="A59" s="6"/>
      <c r="B59" s="157">
        <v>5</v>
      </c>
      <c r="C59" s="159"/>
      <c r="D59" s="157"/>
      <c r="E59" s="159"/>
      <c r="F59" s="225">
        <v>65989</v>
      </c>
      <c r="G59" s="226"/>
    </row>
    <row r="60" spans="1:8" ht="116.25" customHeight="1" x14ac:dyDescent="0.2">
      <c r="A60" s="155" t="s">
        <v>33</v>
      </c>
      <c r="B60" s="155"/>
      <c r="C60" s="155"/>
      <c r="D60" s="155"/>
      <c r="E60" s="155"/>
      <c r="F60" s="155"/>
      <c r="G60" s="155"/>
      <c r="H60" s="155"/>
    </row>
    <row r="61" spans="1:8" ht="15.75" x14ac:dyDescent="0.2">
      <c r="A61" s="5"/>
    </row>
    <row r="62" spans="1:8" ht="63" x14ac:dyDescent="0.2">
      <c r="A62" s="6" t="s">
        <v>29</v>
      </c>
      <c r="B62" s="156" t="s">
        <v>34</v>
      </c>
      <c r="C62" s="156"/>
      <c r="D62" s="156" t="s">
        <v>35</v>
      </c>
      <c r="E62" s="156"/>
      <c r="F62" s="6" t="s">
        <v>36</v>
      </c>
      <c r="G62" s="6" t="s">
        <v>37</v>
      </c>
      <c r="H62" s="4" t="s">
        <v>38</v>
      </c>
    </row>
    <row r="63" spans="1:8" ht="15.75" x14ac:dyDescent="0.2">
      <c r="A63" s="6">
        <v>1</v>
      </c>
      <c r="B63" s="156">
        <v>2</v>
      </c>
      <c r="C63" s="156"/>
      <c r="D63" s="156">
        <v>3</v>
      </c>
      <c r="E63" s="156"/>
      <c r="F63" s="6">
        <v>4</v>
      </c>
      <c r="G63" s="6">
        <v>5</v>
      </c>
      <c r="H63" s="4">
        <v>6</v>
      </c>
    </row>
    <row r="64" spans="1:8" ht="47.25" customHeight="1" x14ac:dyDescent="0.2">
      <c r="A64" s="6">
        <v>1</v>
      </c>
      <c r="B64" s="156" t="s">
        <v>39</v>
      </c>
      <c r="C64" s="156"/>
      <c r="D64" s="164">
        <v>2639426.7599999998</v>
      </c>
      <c r="E64" s="164"/>
      <c r="F64" s="4">
        <v>551596.9</v>
      </c>
      <c r="G64" s="4">
        <v>558500.86</v>
      </c>
      <c r="H64" s="4">
        <f>F64-G64+D64</f>
        <v>2632522.7999999998</v>
      </c>
    </row>
    <row r="65" spans="1:8" ht="44.25" customHeight="1" x14ac:dyDescent="0.2">
      <c r="A65" s="6">
        <v>2</v>
      </c>
      <c r="B65" s="156" t="s">
        <v>40</v>
      </c>
      <c r="C65" s="156"/>
      <c r="D65" s="160">
        <v>2266098.2799999998</v>
      </c>
      <c r="E65" s="161"/>
      <c r="F65" s="4">
        <v>137305.73000000001</v>
      </c>
      <c r="G65" s="4">
        <v>30946.14</v>
      </c>
      <c r="H65" s="4">
        <f>F65-G65+D65</f>
        <v>2372457.8699999996</v>
      </c>
    </row>
    <row r="66" spans="1:8" ht="15.75" customHeight="1" x14ac:dyDescent="0.2">
      <c r="A66" s="157" t="s">
        <v>22</v>
      </c>
      <c r="B66" s="158"/>
      <c r="C66" s="159"/>
      <c r="D66" s="165"/>
      <c r="E66" s="165"/>
      <c r="F66" s="6"/>
      <c r="G66" s="6"/>
      <c r="H66" s="4"/>
    </row>
    <row r="70" spans="1:8" x14ac:dyDescent="0.2">
      <c r="B70" s="140"/>
      <c r="C70" s="139"/>
    </row>
    <row r="71" spans="1:8" x14ac:dyDescent="0.2">
      <c r="B71" s="140"/>
      <c r="C71" s="139"/>
    </row>
    <row r="72" spans="1:8" x14ac:dyDescent="0.2">
      <c r="C72" s="135"/>
    </row>
    <row r="73" spans="1:8" x14ac:dyDescent="0.2">
      <c r="C73" s="135"/>
    </row>
  </sheetData>
  <mergeCells count="60">
    <mergeCell ref="A44:E44"/>
    <mergeCell ref="A53:B53"/>
    <mergeCell ref="A39:F39"/>
    <mergeCell ref="A40:E40"/>
    <mergeCell ref="A41:E41"/>
    <mergeCell ref="A42:E42"/>
    <mergeCell ref="A43:E43"/>
    <mergeCell ref="C47:C52"/>
    <mergeCell ref="F47:F52"/>
    <mergeCell ref="A20:H20"/>
    <mergeCell ref="A23:H23"/>
    <mergeCell ref="A25:H25"/>
    <mergeCell ref="A26:A27"/>
    <mergeCell ref="B26:B27"/>
    <mergeCell ref="C26:C27"/>
    <mergeCell ref="D26:D27"/>
    <mergeCell ref="E26:F26"/>
    <mergeCell ref="G26:H26"/>
    <mergeCell ref="F1:H1"/>
    <mergeCell ref="F2:H2"/>
    <mergeCell ref="F3:H3"/>
    <mergeCell ref="F4:H4"/>
    <mergeCell ref="F5:H5"/>
    <mergeCell ref="A66:C66"/>
    <mergeCell ref="D66:E66"/>
    <mergeCell ref="B63:C63"/>
    <mergeCell ref="D63:E63"/>
    <mergeCell ref="B64:C64"/>
    <mergeCell ref="D64:E64"/>
    <mergeCell ref="B65:C65"/>
    <mergeCell ref="D65:E65"/>
    <mergeCell ref="B59:C59"/>
    <mergeCell ref="D59:E59"/>
    <mergeCell ref="F59:G59"/>
    <mergeCell ref="A60:H60"/>
    <mergeCell ref="B62:C62"/>
    <mergeCell ref="D62:E62"/>
    <mergeCell ref="A56:H56"/>
    <mergeCell ref="B57:C57"/>
    <mergeCell ref="D57:E57"/>
    <mergeCell ref="F57:G57"/>
    <mergeCell ref="B58:C58"/>
    <mergeCell ref="D58:E58"/>
    <mergeCell ref="F58:G58"/>
    <mergeCell ref="A54:H54"/>
    <mergeCell ref="A6:H6"/>
    <mergeCell ref="A18:H18"/>
    <mergeCell ref="A7:H7"/>
    <mergeCell ref="A8:H8"/>
    <mergeCell ref="A9:H9"/>
    <mergeCell ref="A10:H10"/>
    <mergeCell ref="A11:H11"/>
    <mergeCell ref="A12:H12"/>
    <mergeCell ref="A13:H13"/>
    <mergeCell ref="A14:H14"/>
    <mergeCell ref="A15:H15"/>
    <mergeCell ref="A16:H16"/>
    <mergeCell ref="A17:H17"/>
    <mergeCell ref="A38:D38"/>
    <mergeCell ref="A19:H19"/>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EBFC8-06E3-4D2B-978C-6E783EB5BFFA}">
  <dimension ref="A1:H79"/>
  <sheetViews>
    <sheetView topLeftCell="A70" workbookViewId="0">
      <selection activeCell="B76" sqref="B76:C79"/>
    </sheetView>
  </sheetViews>
  <sheetFormatPr defaultColWidth="18.83203125" defaultRowHeight="12.75" x14ac:dyDescent="0.2"/>
  <cols>
    <col min="1" max="1" width="6.1640625" style="7" customWidth="1"/>
    <col min="2" max="2" width="47.83203125" style="7" customWidth="1"/>
    <col min="3" max="3" width="15.1640625" style="7" customWidth="1"/>
    <col min="4" max="5" width="18.83203125" style="7"/>
    <col min="6" max="6" width="15.83203125" style="7" customWidth="1"/>
    <col min="7" max="7" width="18.83203125" style="7"/>
    <col min="8" max="8" width="23.66406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92</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01.07.25'!$D$30</f>
        <v>3015.41</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01.07.25'!$AC$30+'[2]Оригинал Тариф с 01.07.25'!$AE$30)/2</f>
        <v>0.495</v>
      </c>
      <c r="E28" s="20">
        <f>'[25]Привокзальная д.2'!$G$9</f>
        <v>3015.41</v>
      </c>
      <c r="F28" s="20">
        <f>D28*E28*12</f>
        <v>17911.535399999997</v>
      </c>
      <c r="G28" s="20">
        <f>E28</f>
        <v>3015.41</v>
      </c>
      <c r="H28" s="20">
        <f>D28*G28*12</f>
        <v>17911.535399999997</v>
      </c>
    </row>
    <row r="29" spans="1:8" ht="25.5" x14ac:dyDescent="0.2">
      <c r="A29" s="29">
        <v>2</v>
      </c>
      <c r="B29" s="30" t="s">
        <v>67</v>
      </c>
      <c r="C29" s="18" t="s">
        <v>15</v>
      </c>
      <c r="D29" s="19">
        <f>('[2]Оригинал Тариф с 01.07.25'!$K$30+'[2]Оригинал Тариф с 01.07.25'!$M$30)/2</f>
        <v>0.19500000000000001</v>
      </c>
      <c r="E29" s="20">
        <f>'[25]Привокзальная д.2'!$G$9</f>
        <v>3015.41</v>
      </c>
      <c r="F29" s="20">
        <f t="shared" ref="F29:F37" si="0">D29*E29*12</f>
        <v>7056.0594000000001</v>
      </c>
      <c r="G29" s="20">
        <f t="shared" ref="G29:G37" si="1">E29</f>
        <v>3015.41</v>
      </c>
      <c r="H29" s="20">
        <f t="shared" ref="H29:H37" si="2">D29*G29*12</f>
        <v>7056.0594000000001</v>
      </c>
    </row>
    <row r="30" spans="1:8" ht="25.5" x14ac:dyDescent="0.2">
      <c r="A30" s="29">
        <v>3</v>
      </c>
      <c r="B30" s="30" t="s">
        <v>12</v>
      </c>
      <c r="C30" s="18" t="s">
        <v>15</v>
      </c>
      <c r="D30" s="19">
        <f>('[2]Оригинал Тариф с 01.07.25'!$AX$30+'[2]Оригинал Тариф с 01.07.25'!$AZ$30)/2</f>
        <v>1.595</v>
      </c>
      <c r="E30" s="20">
        <f>'[25]Привокзальная д.2'!$G$9</f>
        <v>3015.41</v>
      </c>
      <c r="F30" s="20">
        <f t="shared" si="0"/>
        <v>57714.947400000005</v>
      </c>
      <c r="G30" s="20">
        <f t="shared" si="1"/>
        <v>3015.41</v>
      </c>
      <c r="H30" s="20">
        <f t="shared" si="2"/>
        <v>57714.947400000005</v>
      </c>
    </row>
    <row r="31" spans="1:8" ht="25.5" x14ac:dyDescent="0.2">
      <c r="A31" s="29">
        <v>4</v>
      </c>
      <c r="B31" s="30" t="s">
        <v>13</v>
      </c>
      <c r="C31" s="18" t="s">
        <v>15</v>
      </c>
      <c r="D31" s="19">
        <f>('[2]Оригинал Тариф с 01.07.25'!$N$30+'[2]Оригинал Тариф с 01.07.25'!$P$30)/2</f>
        <v>3.0150000000000001</v>
      </c>
      <c r="E31" s="20">
        <f>'[25]Привокзальная д.2'!$G$9</f>
        <v>3015.41</v>
      </c>
      <c r="F31" s="20">
        <f t="shared" si="0"/>
        <v>109097.53379999999</v>
      </c>
      <c r="G31" s="20">
        <f t="shared" si="1"/>
        <v>3015.41</v>
      </c>
      <c r="H31" s="20">
        <f t="shared" si="2"/>
        <v>109097.53379999999</v>
      </c>
    </row>
    <row r="32" spans="1:8" ht="25.5" x14ac:dyDescent="0.2">
      <c r="A32" s="29">
        <v>5</v>
      </c>
      <c r="B32" s="30" t="s">
        <v>23</v>
      </c>
      <c r="C32" s="18" t="s">
        <v>15</v>
      </c>
      <c r="D32" s="19">
        <f>('[2]Оригинал Тариф с 01.07.25'!$H$30+'[2]Оригинал Тариф с 01.07.25'!$J$30)/2</f>
        <v>1.2250000000000001</v>
      </c>
      <c r="E32" s="20">
        <f>'[25]Привокзальная д.2'!$G$9</f>
        <v>3015.41</v>
      </c>
      <c r="F32" s="20">
        <f t="shared" si="0"/>
        <v>44326.527000000002</v>
      </c>
      <c r="G32" s="20">
        <f t="shared" si="1"/>
        <v>3015.41</v>
      </c>
      <c r="H32" s="20">
        <f t="shared" si="2"/>
        <v>44326.527000000002</v>
      </c>
    </row>
    <row r="33" spans="1:8" ht="63.75" x14ac:dyDescent="0.2">
      <c r="A33" s="29">
        <v>6</v>
      </c>
      <c r="B33" s="30" t="s">
        <v>17</v>
      </c>
      <c r="C33" s="18" t="s">
        <v>15</v>
      </c>
      <c r="D33" s="19">
        <f>('[2]Оригинал Тариф с 01.07.25'!$W$30+'[2]Оригинал Тариф с 01.07.25'!$Y$30)/2</f>
        <v>1.665</v>
      </c>
      <c r="E33" s="20">
        <f>'[25]Привокзальная д.2'!$G$9</f>
        <v>3015.41</v>
      </c>
      <c r="F33" s="20">
        <f t="shared" si="0"/>
        <v>60247.891799999998</v>
      </c>
      <c r="G33" s="20">
        <f t="shared" si="1"/>
        <v>3015.41</v>
      </c>
      <c r="H33" s="20">
        <f t="shared" si="2"/>
        <v>60247.891799999998</v>
      </c>
    </row>
    <row r="34" spans="1:8" ht="63.75" x14ac:dyDescent="0.2">
      <c r="A34" s="29">
        <v>7</v>
      </c>
      <c r="B34" s="30" t="s">
        <v>18</v>
      </c>
      <c r="C34" s="18" t="s">
        <v>15</v>
      </c>
      <c r="D34" s="19">
        <f>('[2]Оригинал Тариф с 01.07.25'!$AI$30+'[2]Оригинал Тариф с 01.07.25'!$AK$30)/2</f>
        <v>3.19</v>
      </c>
      <c r="E34" s="20">
        <f>'[25]Привокзальная д.2'!$G$9</f>
        <v>3015.41</v>
      </c>
      <c r="F34" s="20">
        <f t="shared" si="0"/>
        <v>115429.89480000001</v>
      </c>
      <c r="G34" s="20">
        <f t="shared" si="1"/>
        <v>3015.41</v>
      </c>
      <c r="H34" s="20">
        <f t="shared" si="2"/>
        <v>115429.89480000001</v>
      </c>
    </row>
    <row r="35" spans="1:8" ht="76.5" x14ac:dyDescent="0.2">
      <c r="A35" s="29">
        <v>8</v>
      </c>
      <c r="B35" s="30" t="s">
        <v>19</v>
      </c>
      <c r="C35" s="18" t="s">
        <v>15</v>
      </c>
      <c r="D35" s="19">
        <f>('[2]Оригинал Тариф с 01.07.25'!$AO$30+'[2]Оригинал Тариф с 01.07.25'!$AQ$30)/2</f>
        <v>0.42</v>
      </c>
      <c r="E35" s="20">
        <f>'[25]Привокзальная д.2'!$G$9</f>
        <v>3015.41</v>
      </c>
      <c r="F35" s="20">
        <f t="shared" si="0"/>
        <v>15197.666399999998</v>
      </c>
      <c r="G35" s="20">
        <f t="shared" si="1"/>
        <v>3015.41</v>
      </c>
      <c r="H35" s="20">
        <f t="shared" si="2"/>
        <v>15197.666399999998</v>
      </c>
    </row>
    <row r="36" spans="1:8" ht="63.75" x14ac:dyDescent="0.2">
      <c r="A36" s="29">
        <v>9</v>
      </c>
      <c r="B36" s="30" t="s">
        <v>20</v>
      </c>
      <c r="C36" s="18" t="s">
        <v>15</v>
      </c>
      <c r="D36" s="19">
        <f>('[2]Оригинал Тариф с 01.07.25'!$AR$30+'[2]Оригинал Тариф с 01.07.25'!$AT$30)/2</f>
        <v>0.16500000000000001</v>
      </c>
      <c r="E36" s="20">
        <f>'[25]Привокзальная д.2'!$G$9</f>
        <v>3015.41</v>
      </c>
      <c r="F36" s="20">
        <f t="shared" si="0"/>
        <v>5970.5118000000002</v>
      </c>
      <c r="G36" s="20">
        <f t="shared" si="1"/>
        <v>3015.41</v>
      </c>
      <c r="H36" s="20">
        <f t="shared" si="2"/>
        <v>5970.5118000000002</v>
      </c>
    </row>
    <row r="37" spans="1:8" ht="38.25" x14ac:dyDescent="0.2">
      <c r="A37" s="29">
        <v>10</v>
      </c>
      <c r="B37" s="30" t="s">
        <v>21</v>
      </c>
      <c r="C37" s="18" t="s">
        <v>15</v>
      </c>
      <c r="D37" s="19">
        <f>('[2]Оригинал Тариф с 01.07.25'!$Q$30+'[2]Оригинал Тариф с 01.07.25'!$S$30)/2</f>
        <v>10.175000000000001</v>
      </c>
      <c r="E37" s="20">
        <f>'[25]Привокзальная д.2'!$G$9</f>
        <v>3015.41</v>
      </c>
      <c r="F37" s="20">
        <f t="shared" si="0"/>
        <v>368181.56099999999</v>
      </c>
      <c r="G37" s="20">
        <f t="shared" si="1"/>
        <v>3015.41</v>
      </c>
      <c r="H37" s="20">
        <f t="shared" si="2"/>
        <v>368181.56099999999</v>
      </c>
    </row>
    <row r="38" spans="1:8" ht="25.5" customHeight="1" x14ac:dyDescent="0.2">
      <c r="A38" s="212" t="s">
        <v>6</v>
      </c>
      <c r="B38" s="213"/>
      <c r="C38" s="213"/>
      <c r="D38" s="214"/>
      <c r="E38" s="21"/>
      <c r="F38" s="21">
        <f>SUM(F28:F37)</f>
        <v>801134.12879999995</v>
      </c>
      <c r="G38" s="21"/>
      <c r="H38" s="21">
        <f>SUM(H28:H37)</f>
        <v>801134.12879999995</v>
      </c>
    </row>
    <row r="39" spans="1:8" ht="39" customHeight="1" x14ac:dyDescent="0.2">
      <c r="A39" s="155" t="s">
        <v>134</v>
      </c>
      <c r="B39" s="169"/>
      <c r="C39" s="169"/>
      <c r="D39" s="169"/>
      <c r="E39" s="169"/>
      <c r="F39" s="169"/>
      <c r="G39"/>
      <c r="H39"/>
    </row>
    <row r="40" spans="1:8" ht="26.25" customHeight="1" x14ac:dyDescent="0.2">
      <c r="A40" s="232" t="s">
        <v>135</v>
      </c>
      <c r="B40" s="232"/>
      <c r="C40" s="232"/>
      <c r="D40" s="232"/>
      <c r="E40" s="232"/>
      <c r="F40" s="54">
        <v>453062.41660000011</v>
      </c>
      <c r="G40"/>
      <c r="H40"/>
    </row>
    <row r="41" spans="1:8" ht="50.25" customHeight="1" x14ac:dyDescent="0.2">
      <c r="A41" s="232" t="s">
        <v>125</v>
      </c>
      <c r="B41" s="232"/>
      <c r="C41" s="232"/>
      <c r="D41" s="232"/>
      <c r="E41" s="232"/>
      <c r="F41" s="54">
        <v>303953.32799999998</v>
      </c>
      <c r="G41"/>
      <c r="H41"/>
    </row>
    <row r="42" spans="1:8" ht="30.75" customHeight="1" x14ac:dyDescent="0.2">
      <c r="A42" s="233" t="s">
        <v>126</v>
      </c>
      <c r="B42" s="234"/>
      <c r="C42" s="234"/>
      <c r="D42" s="234"/>
      <c r="E42" s="235"/>
      <c r="F42" s="54">
        <f>SUM(F40:F41)</f>
        <v>757015.74460000009</v>
      </c>
      <c r="G42"/>
      <c r="H42"/>
    </row>
    <row r="43" spans="1:8" ht="24.75" customHeight="1" x14ac:dyDescent="0.2">
      <c r="A43" s="232" t="s">
        <v>127</v>
      </c>
      <c r="B43" s="232"/>
      <c r="C43" s="232"/>
      <c r="D43" s="232"/>
      <c r="E43" s="232"/>
      <c r="F43" s="54">
        <v>505919.08</v>
      </c>
      <c r="G43"/>
      <c r="H43"/>
    </row>
    <row r="44" spans="1:8" ht="27" customHeight="1" x14ac:dyDescent="0.2">
      <c r="A44" s="232" t="s">
        <v>128</v>
      </c>
      <c r="B44" s="232"/>
      <c r="C44" s="232"/>
      <c r="D44" s="232"/>
      <c r="E44" s="232"/>
      <c r="F44" s="62">
        <f>F42-F43</f>
        <v>251096.66460000008</v>
      </c>
      <c r="G44"/>
      <c r="H44"/>
    </row>
    <row r="45" spans="1:8" ht="16.5" customHeight="1" x14ac:dyDescent="0.2">
      <c r="A45" s="40"/>
      <c r="B45" s="41"/>
      <c r="C45" s="41"/>
      <c r="D45" s="41"/>
      <c r="E45" s="41"/>
      <c r="F45" s="41"/>
      <c r="G45"/>
      <c r="H45"/>
    </row>
    <row r="46" spans="1:8" ht="145.35" customHeight="1" x14ac:dyDescent="0.2">
      <c r="A46" s="44" t="s">
        <v>1</v>
      </c>
      <c r="B46" s="45" t="s">
        <v>8</v>
      </c>
      <c r="C46" s="46" t="s">
        <v>41</v>
      </c>
      <c r="D46" s="1" t="s">
        <v>9</v>
      </c>
      <c r="E46" s="2" t="s">
        <v>42</v>
      </c>
      <c r="F46" s="2" t="s">
        <v>43</v>
      </c>
      <c r="G46"/>
      <c r="H46"/>
    </row>
    <row r="47" spans="1:8" ht="24.95" customHeight="1" x14ac:dyDescent="0.2">
      <c r="A47" s="60">
        <v>1</v>
      </c>
      <c r="B47" s="63" t="s">
        <v>528</v>
      </c>
      <c r="C47" s="141" t="s">
        <v>130</v>
      </c>
      <c r="D47" s="57">
        <v>471.69</v>
      </c>
      <c r="E47" s="18" t="s">
        <v>133</v>
      </c>
      <c r="F47" s="207" t="s">
        <v>131</v>
      </c>
      <c r="G47"/>
    </row>
    <row r="48" spans="1:8" ht="24.95" customHeight="1" x14ac:dyDescent="0.2">
      <c r="A48" s="60">
        <v>2</v>
      </c>
      <c r="B48" s="63" t="s">
        <v>529</v>
      </c>
      <c r="C48" s="215"/>
      <c r="D48" s="57">
        <v>4668.6400000000003</v>
      </c>
      <c r="E48" s="18" t="s">
        <v>160</v>
      </c>
      <c r="F48" s="208"/>
      <c r="G48"/>
    </row>
    <row r="49" spans="1:8" ht="24.95" customHeight="1" x14ac:dyDescent="0.2">
      <c r="A49" s="60">
        <v>3</v>
      </c>
      <c r="B49" s="63" t="s">
        <v>530</v>
      </c>
      <c r="C49" s="215"/>
      <c r="D49" s="57">
        <v>60875.16</v>
      </c>
      <c r="E49" s="18" t="s">
        <v>145</v>
      </c>
      <c r="F49" s="208"/>
      <c r="G49"/>
    </row>
    <row r="50" spans="1:8" ht="24.95" customHeight="1" x14ac:dyDescent="0.2">
      <c r="A50" s="60">
        <v>4</v>
      </c>
      <c r="B50" s="63" t="s">
        <v>531</v>
      </c>
      <c r="C50" s="215"/>
      <c r="D50" s="57">
        <v>2588.96</v>
      </c>
      <c r="E50" s="18" t="s">
        <v>133</v>
      </c>
      <c r="F50" s="208"/>
      <c r="G50"/>
    </row>
    <row r="51" spans="1:8" ht="24.95" customHeight="1" x14ac:dyDescent="0.2">
      <c r="A51" s="60">
        <v>5</v>
      </c>
      <c r="B51" s="63" t="s">
        <v>532</v>
      </c>
      <c r="C51" s="215"/>
      <c r="D51" s="57">
        <v>576</v>
      </c>
      <c r="E51" s="18" t="s">
        <v>133</v>
      </c>
      <c r="F51" s="208"/>
      <c r="G51"/>
    </row>
    <row r="52" spans="1:8" ht="24.95" customHeight="1" x14ac:dyDescent="0.2">
      <c r="A52" s="60">
        <v>6</v>
      </c>
      <c r="B52" s="63" t="s">
        <v>489</v>
      </c>
      <c r="C52" s="215"/>
      <c r="D52" s="57">
        <v>2429.25</v>
      </c>
      <c r="E52" s="18" t="s">
        <v>145</v>
      </c>
      <c r="F52" s="208"/>
      <c r="G52"/>
    </row>
    <row r="53" spans="1:8" ht="37.5" customHeight="1" x14ac:dyDescent="0.2">
      <c r="A53" s="60">
        <v>7</v>
      </c>
      <c r="B53" s="63" t="s">
        <v>533</v>
      </c>
      <c r="C53" s="215"/>
      <c r="D53" s="57">
        <v>390838.13</v>
      </c>
      <c r="E53" s="18" t="s">
        <v>534</v>
      </c>
      <c r="F53" s="208"/>
      <c r="G53"/>
    </row>
    <row r="54" spans="1:8" ht="39" customHeight="1" x14ac:dyDescent="0.2">
      <c r="A54" s="60">
        <v>8</v>
      </c>
      <c r="B54" s="63" t="s">
        <v>535</v>
      </c>
      <c r="C54" s="215"/>
      <c r="D54" s="57">
        <v>15543.179999999998</v>
      </c>
      <c r="E54" s="18" t="s">
        <v>536</v>
      </c>
      <c r="F54" s="208"/>
      <c r="G54"/>
    </row>
    <row r="55" spans="1:8" ht="24.95" customHeight="1" x14ac:dyDescent="0.2">
      <c r="A55" s="60">
        <v>9</v>
      </c>
      <c r="B55" s="63" t="s">
        <v>537</v>
      </c>
      <c r="C55" s="215"/>
      <c r="D55" s="57">
        <v>9357.36</v>
      </c>
      <c r="E55" s="18" t="s">
        <v>133</v>
      </c>
      <c r="F55" s="208"/>
      <c r="G55"/>
    </row>
    <row r="56" spans="1:8" ht="24.95" customHeight="1" x14ac:dyDescent="0.2">
      <c r="A56" s="60">
        <v>10</v>
      </c>
      <c r="B56" s="63" t="s">
        <v>538</v>
      </c>
      <c r="C56" s="215"/>
      <c r="D56" s="57">
        <v>3659.47</v>
      </c>
      <c r="E56" s="18" t="s">
        <v>250</v>
      </c>
      <c r="F56" s="208"/>
      <c r="G56"/>
    </row>
    <row r="57" spans="1:8" ht="24.95" customHeight="1" x14ac:dyDescent="0.2">
      <c r="A57" s="60">
        <v>11</v>
      </c>
      <c r="B57" s="63" t="s">
        <v>520</v>
      </c>
      <c r="C57" s="215"/>
      <c r="D57" s="57">
        <v>1200</v>
      </c>
      <c r="E57" s="57"/>
      <c r="F57" s="208"/>
      <c r="G57"/>
    </row>
    <row r="58" spans="1:8" ht="100.5" customHeight="1" x14ac:dyDescent="0.2">
      <c r="A58" s="60">
        <v>12</v>
      </c>
      <c r="B58" s="63" t="s">
        <v>539</v>
      </c>
      <c r="C58" s="216"/>
      <c r="D58" s="57">
        <v>13711.240000000002</v>
      </c>
      <c r="E58" s="18" t="s">
        <v>540</v>
      </c>
      <c r="F58" s="209"/>
      <c r="G58"/>
    </row>
    <row r="59" spans="1:8" ht="24.95" customHeight="1" x14ac:dyDescent="0.2">
      <c r="A59" s="146" t="s">
        <v>6</v>
      </c>
      <c r="B59" s="148"/>
      <c r="C59" s="52"/>
      <c r="D59" s="53">
        <f>SUM(D47:D58)</f>
        <v>505919.07999999996</v>
      </c>
      <c r="E59" s="12"/>
      <c r="F59" s="12"/>
      <c r="G59"/>
    </row>
    <row r="60" spans="1:8" ht="19.5" customHeight="1" x14ac:dyDescent="0.2">
      <c r="A60" s="196" t="s">
        <v>59</v>
      </c>
      <c r="B60" s="196"/>
      <c r="C60" s="196"/>
      <c r="D60" s="196"/>
      <c r="E60" s="196"/>
      <c r="F60" s="196"/>
      <c r="G60" s="196"/>
      <c r="H60" s="196"/>
    </row>
    <row r="61" spans="1:8" ht="18.75" x14ac:dyDescent="0.2">
      <c r="A61" s="10"/>
      <c r="B61" s="10"/>
      <c r="C61" s="10"/>
      <c r="D61" s="10"/>
      <c r="E61" s="10"/>
      <c r="F61" s="10"/>
      <c r="G61" s="35">
        <f>'[1]Оригинал Тариф с 01.07.25'!$BK$30</f>
        <v>183276.61979999999</v>
      </c>
      <c r="H61" s="10"/>
    </row>
    <row r="62" spans="1:8" ht="41.25" customHeight="1" x14ac:dyDescent="0.2">
      <c r="A62" s="155" t="s">
        <v>28</v>
      </c>
      <c r="B62" s="155"/>
      <c r="C62" s="155"/>
      <c r="D62" s="155"/>
      <c r="E62" s="155"/>
      <c r="F62" s="155"/>
      <c r="G62" s="155"/>
      <c r="H62" s="155"/>
    </row>
    <row r="63" spans="1:8" ht="138" customHeight="1" x14ac:dyDescent="0.2">
      <c r="A63" s="6" t="s">
        <v>29</v>
      </c>
      <c r="B63" s="156" t="s">
        <v>30</v>
      </c>
      <c r="C63" s="156"/>
      <c r="D63" s="156" t="s">
        <v>31</v>
      </c>
      <c r="E63" s="156"/>
      <c r="F63" s="156" t="s">
        <v>32</v>
      </c>
      <c r="G63" s="156"/>
    </row>
    <row r="64" spans="1:8" ht="15.75" x14ac:dyDescent="0.2">
      <c r="A64" s="4">
        <v>1</v>
      </c>
      <c r="B64" s="197">
        <v>2</v>
      </c>
      <c r="C64" s="197"/>
      <c r="D64" s="197">
        <v>3</v>
      </c>
      <c r="E64" s="197"/>
      <c r="F64" s="197">
        <v>4</v>
      </c>
      <c r="G64" s="197"/>
    </row>
    <row r="65" spans="1:8" ht="12.75" customHeight="1" x14ac:dyDescent="0.2">
      <c r="A65" s="6"/>
      <c r="B65" s="157">
        <v>3</v>
      </c>
      <c r="C65" s="159"/>
      <c r="D65" s="157">
        <v>5</v>
      </c>
      <c r="E65" s="159"/>
      <c r="F65" s="225">
        <v>47101</v>
      </c>
      <c r="G65" s="226"/>
    </row>
    <row r="66" spans="1:8" ht="114.75" customHeight="1" x14ac:dyDescent="0.2">
      <c r="A66" s="155" t="s">
        <v>33</v>
      </c>
      <c r="B66" s="155"/>
      <c r="C66" s="155"/>
      <c r="D66" s="155"/>
      <c r="E66" s="155"/>
      <c r="F66" s="155"/>
      <c r="G66" s="155"/>
      <c r="H66" s="155"/>
    </row>
    <row r="67" spans="1:8" ht="15.75" x14ac:dyDescent="0.2">
      <c r="A67" s="5"/>
    </row>
    <row r="68" spans="1:8" ht="63" x14ac:dyDescent="0.2">
      <c r="A68" s="6" t="s">
        <v>29</v>
      </c>
      <c r="B68" s="156" t="s">
        <v>34</v>
      </c>
      <c r="C68" s="156"/>
      <c r="D68" s="156" t="s">
        <v>35</v>
      </c>
      <c r="E68" s="156"/>
      <c r="F68" s="6" t="s">
        <v>36</v>
      </c>
      <c r="G68" s="6" t="s">
        <v>37</v>
      </c>
      <c r="H68" s="4" t="s">
        <v>38</v>
      </c>
    </row>
    <row r="69" spans="1:8" ht="15.75" x14ac:dyDescent="0.2">
      <c r="A69" s="6">
        <v>1</v>
      </c>
      <c r="B69" s="156">
        <v>2</v>
      </c>
      <c r="C69" s="156"/>
      <c r="D69" s="156">
        <v>3</v>
      </c>
      <c r="E69" s="156"/>
      <c r="F69" s="6">
        <v>4</v>
      </c>
      <c r="G69" s="6">
        <v>5</v>
      </c>
      <c r="H69" s="4">
        <v>6</v>
      </c>
    </row>
    <row r="70" spans="1:8" ht="47.25" customHeight="1" x14ac:dyDescent="0.2">
      <c r="A70" s="6">
        <v>1</v>
      </c>
      <c r="B70" s="156" t="s">
        <v>39</v>
      </c>
      <c r="C70" s="156"/>
      <c r="D70" s="164">
        <v>3348852.7</v>
      </c>
      <c r="E70" s="164"/>
      <c r="F70" s="4">
        <v>1356671.85</v>
      </c>
      <c r="G70" s="4">
        <v>1261545.46</v>
      </c>
      <c r="H70" s="4">
        <f>F70-G70+D70</f>
        <v>3443979.0900000003</v>
      </c>
    </row>
    <row r="71" spans="1:8" ht="44.25" customHeight="1" x14ac:dyDescent="0.2">
      <c r="A71" s="6">
        <v>2</v>
      </c>
      <c r="B71" s="156" t="s">
        <v>40</v>
      </c>
      <c r="C71" s="156"/>
      <c r="D71" s="160">
        <v>931186.55</v>
      </c>
      <c r="E71" s="161"/>
      <c r="F71" s="4">
        <v>82340.460000000006</v>
      </c>
      <c r="G71" s="4">
        <v>54609.47</v>
      </c>
      <c r="H71" s="4">
        <f>F71-G71+D71</f>
        <v>958917.54</v>
      </c>
    </row>
    <row r="72" spans="1:8" ht="15.75" customHeight="1" x14ac:dyDescent="0.2">
      <c r="A72" s="157" t="s">
        <v>22</v>
      </c>
      <c r="B72" s="158"/>
      <c r="C72" s="159"/>
      <c r="D72" s="165"/>
      <c r="E72" s="165"/>
      <c r="F72" s="6"/>
      <c r="G72" s="6"/>
      <c r="H72" s="4"/>
    </row>
    <row r="76" spans="1:8" x14ac:dyDescent="0.2">
      <c r="B76" s="140"/>
      <c r="C76" s="139"/>
    </row>
    <row r="77" spans="1:8" x14ac:dyDescent="0.2">
      <c r="B77" s="140"/>
      <c r="C77" s="139"/>
    </row>
    <row r="78" spans="1:8" x14ac:dyDescent="0.2">
      <c r="C78" s="135"/>
    </row>
    <row r="79" spans="1:8" x14ac:dyDescent="0.2">
      <c r="C79" s="135"/>
    </row>
  </sheetData>
  <mergeCells count="60">
    <mergeCell ref="A39:F39"/>
    <mergeCell ref="A40:E40"/>
    <mergeCell ref="A41:E41"/>
    <mergeCell ref="A42:E42"/>
    <mergeCell ref="A43:E43"/>
    <mergeCell ref="F1:H1"/>
    <mergeCell ref="F2:H2"/>
    <mergeCell ref="F3:H3"/>
    <mergeCell ref="F4:H4"/>
    <mergeCell ref="F5:H5"/>
    <mergeCell ref="A72:C72"/>
    <mergeCell ref="D72:E72"/>
    <mergeCell ref="B69:C69"/>
    <mergeCell ref="D69:E69"/>
    <mergeCell ref="B70:C70"/>
    <mergeCell ref="D70:E70"/>
    <mergeCell ref="B71:C71"/>
    <mergeCell ref="D71:E71"/>
    <mergeCell ref="B65:C65"/>
    <mergeCell ref="D65:E65"/>
    <mergeCell ref="F65:G65"/>
    <mergeCell ref="A66:H66"/>
    <mergeCell ref="B68:C68"/>
    <mergeCell ref="D68:E68"/>
    <mergeCell ref="A62:H62"/>
    <mergeCell ref="B63:C63"/>
    <mergeCell ref="D63:E63"/>
    <mergeCell ref="F63:G63"/>
    <mergeCell ref="B64:C64"/>
    <mergeCell ref="D64:E64"/>
    <mergeCell ref="F64:G64"/>
    <mergeCell ref="A60:H60"/>
    <mergeCell ref="A19:H19"/>
    <mergeCell ref="A20:H20"/>
    <mergeCell ref="A23:H23"/>
    <mergeCell ref="A25:H25"/>
    <mergeCell ref="A26:A27"/>
    <mergeCell ref="B26:B27"/>
    <mergeCell ref="C26:C27"/>
    <mergeCell ref="D26:D27"/>
    <mergeCell ref="E26:F26"/>
    <mergeCell ref="G26:H26"/>
    <mergeCell ref="A38:D38"/>
    <mergeCell ref="A59:B59"/>
    <mergeCell ref="A44:E44"/>
    <mergeCell ref="C47:C58"/>
    <mergeCell ref="F47:F58"/>
    <mergeCell ref="A6:H6"/>
    <mergeCell ref="A18:H18"/>
    <mergeCell ref="A7:H7"/>
    <mergeCell ref="A8:H8"/>
    <mergeCell ref="A9:H9"/>
    <mergeCell ref="A10:H10"/>
    <mergeCell ref="A11:H11"/>
    <mergeCell ref="A12:H12"/>
    <mergeCell ref="A13:H13"/>
    <mergeCell ref="A14:H14"/>
    <mergeCell ref="A15:H15"/>
    <mergeCell ref="A16:H16"/>
    <mergeCell ref="A17:H1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A3C89-9EBE-4916-B7EB-0A5132731D7B}">
  <dimension ref="A1:P74"/>
  <sheetViews>
    <sheetView topLeftCell="A62" workbookViewId="0">
      <selection activeCell="B71" sqref="B71:C74"/>
    </sheetView>
  </sheetViews>
  <sheetFormatPr defaultRowHeight="12.75" x14ac:dyDescent="0.2"/>
  <cols>
    <col min="1" max="1" width="5.83203125" style="7" customWidth="1"/>
    <col min="2" max="2" width="42.33203125" style="7" customWidth="1"/>
    <col min="3" max="3" width="14"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93</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01.07.25'!$D$31</f>
        <v>3059.4</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01.07.25'!$AC$31+'[2]Оригинал Тариф с 01.07.25'!$AE$31)/2</f>
        <v>0.495</v>
      </c>
      <c r="E28" s="20">
        <f>'[26]Пушкина 1а'!$G$9</f>
        <v>3059.4</v>
      </c>
      <c r="F28" s="20">
        <f>D28*E28*12</f>
        <v>18172.835999999999</v>
      </c>
      <c r="G28" s="20">
        <f>E28</f>
        <v>3059.4</v>
      </c>
      <c r="H28" s="20">
        <f>D28*G28*12</f>
        <v>18172.835999999999</v>
      </c>
    </row>
    <row r="29" spans="1:8" ht="25.5" x14ac:dyDescent="0.2">
      <c r="A29" s="29">
        <v>2</v>
      </c>
      <c r="B29" s="30" t="s">
        <v>67</v>
      </c>
      <c r="C29" s="18" t="s">
        <v>15</v>
      </c>
      <c r="D29" s="19">
        <f>('[2]Оригинал Тариф с 01.07.25'!$K$31+'[2]Оригинал Тариф с 01.07.25'!$M$31)/2</f>
        <v>0.185</v>
      </c>
      <c r="E29" s="20">
        <f>'[26]Пушкина 1а'!$G$9</f>
        <v>3059.4</v>
      </c>
      <c r="F29" s="20">
        <f t="shared" ref="F29:F38" si="0">D29*E29*12</f>
        <v>6791.8680000000004</v>
      </c>
      <c r="G29" s="20">
        <f t="shared" ref="G29:G38" si="1">E29</f>
        <v>3059.4</v>
      </c>
      <c r="H29" s="20">
        <f t="shared" ref="H29:H38" si="2">D29*G29*12</f>
        <v>6791.8680000000004</v>
      </c>
    </row>
    <row r="30" spans="1:8" ht="25.5" x14ac:dyDescent="0.2">
      <c r="A30" s="29">
        <v>3</v>
      </c>
      <c r="B30" s="30" t="s">
        <v>12</v>
      </c>
      <c r="C30" s="18" t="s">
        <v>15</v>
      </c>
      <c r="D30" s="19">
        <f>('[2]Оригинал Тариф с 01.07.25'!$AX$31+'[2]Оригинал Тариф с 01.07.25'!$AZ$31)/2</f>
        <v>1.5249999999999999</v>
      </c>
      <c r="E30" s="20">
        <f>'[26]Пушкина 1а'!$G$9</f>
        <v>3059.4</v>
      </c>
      <c r="F30" s="20">
        <f t="shared" si="0"/>
        <v>55987.020000000004</v>
      </c>
      <c r="G30" s="20">
        <f t="shared" si="1"/>
        <v>3059.4</v>
      </c>
      <c r="H30" s="20">
        <f t="shared" si="2"/>
        <v>55987.020000000004</v>
      </c>
    </row>
    <row r="31" spans="1:8" ht="27.75" customHeight="1" x14ac:dyDescent="0.2">
      <c r="A31" s="29">
        <v>4</v>
      </c>
      <c r="B31" s="30" t="s">
        <v>13</v>
      </c>
      <c r="C31" s="18" t="s">
        <v>15</v>
      </c>
      <c r="D31" s="19">
        <f>('[2]Оригинал Тариф с 01.07.25'!$N$31+'[2]Оригинал Тариф с 01.07.25'!$P$31)/2</f>
        <v>2.88</v>
      </c>
      <c r="E31" s="20">
        <f>'[26]Пушкина 1а'!$G$9</f>
        <v>3059.4</v>
      </c>
      <c r="F31" s="20">
        <f t="shared" si="0"/>
        <v>105732.864</v>
      </c>
      <c r="G31" s="20">
        <f t="shared" si="1"/>
        <v>3059.4</v>
      </c>
      <c r="H31" s="20">
        <f t="shared" si="2"/>
        <v>105732.864</v>
      </c>
    </row>
    <row r="32" spans="1:8" ht="25.5" x14ac:dyDescent="0.2">
      <c r="A32" s="29">
        <v>5</v>
      </c>
      <c r="B32" s="30" t="s">
        <v>23</v>
      </c>
      <c r="C32" s="18" t="s">
        <v>15</v>
      </c>
      <c r="D32" s="19">
        <f>('[2]Оригинал Тариф с 01.07.25'!$H$31+'[2]Оригинал Тариф с 01.07.25'!$J$31)/2</f>
        <v>1.23</v>
      </c>
      <c r="E32" s="20">
        <f>'[26]Пушкина 1а'!$G$9</f>
        <v>3059.4</v>
      </c>
      <c r="F32" s="20">
        <f t="shared" si="0"/>
        <v>45156.743999999999</v>
      </c>
      <c r="G32" s="20">
        <f t="shared" si="1"/>
        <v>3059.4</v>
      </c>
      <c r="H32" s="20">
        <f t="shared" si="2"/>
        <v>45156.743999999999</v>
      </c>
    </row>
    <row r="33" spans="1:16" ht="76.5" x14ac:dyDescent="0.2">
      <c r="A33" s="29">
        <v>6</v>
      </c>
      <c r="B33" s="30" t="s">
        <v>17</v>
      </c>
      <c r="C33" s="18" t="s">
        <v>15</v>
      </c>
      <c r="D33" s="19">
        <f>('[2]Оригинал Тариф с 01.07.25'!$W$31+'[2]Оригинал Тариф с 01.07.25'!$Y$31)/2</f>
        <v>0.81499999999999995</v>
      </c>
      <c r="E33" s="20">
        <f>'[26]Пушкина 1а'!$G$9</f>
        <v>3059.4</v>
      </c>
      <c r="F33" s="20">
        <f t="shared" si="0"/>
        <v>29920.932000000001</v>
      </c>
      <c r="G33" s="20">
        <f t="shared" si="1"/>
        <v>3059.4</v>
      </c>
      <c r="H33" s="20">
        <f t="shared" si="2"/>
        <v>29920.932000000001</v>
      </c>
    </row>
    <row r="34" spans="1:16" ht="76.5" x14ac:dyDescent="0.2">
      <c r="A34" s="29">
        <v>7</v>
      </c>
      <c r="B34" s="30" t="s">
        <v>18</v>
      </c>
      <c r="C34" s="18" t="s">
        <v>15</v>
      </c>
      <c r="D34" s="19">
        <f>('[2]Оригинал Тариф с 01.07.25'!$AI$31+'[2]Оригинал Тариф с 01.07.25'!$AK$31)/2</f>
        <v>1.74</v>
      </c>
      <c r="E34" s="20">
        <f>'[26]Пушкина 1а'!$G$9</f>
        <v>3059.4</v>
      </c>
      <c r="F34" s="20">
        <f t="shared" si="0"/>
        <v>63880.271999999997</v>
      </c>
      <c r="G34" s="20">
        <f t="shared" si="1"/>
        <v>3059.4</v>
      </c>
      <c r="H34" s="20">
        <f t="shared" si="2"/>
        <v>63880.271999999997</v>
      </c>
    </row>
    <row r="35" spans="1:16" ht="76.5" x14ac:dyDescent="0.2">
      <c r="A35" s="29">
        <v>8</v>
      </c>
      <c r="B35" s="30" t="s">
        <v>19</v>
      </c>
      <c r="C35" s="18" t="s">
        <v>15</v>
      </c>
      <c r="D35" s="19">
        <f>('[2]Оригинал Тариф с 01.07.25'!$AO$31+'[2]Оригинал Тариф с 01.07.25'!$AQ$31)/2</f>
        <v>0.38</v>
      </c>
      <c r="E35" s="20">
        <f>'[26]Пушкина 1а'!$G$9</f>
        <v>3059.4</v>
      </c>
      <c r="F35" s="20">
        <f t="shared" si="0"/>
        <v>13950.864000000001</v>
      </c>
      <c r="G35" s="20">
        <f t="shared" si="1"/>
        <v>3059.4</v>
      </c>
      <c r="H35" s="20">
        <f t="shared" si="2"/>
        <v>13950.864000000001</v>
      </c>
    </row>
    <row r="36" spans="1:16" ht="76.5" x14ac:dyDescent="0.2">
      <c r="A36" s="29">
        <v>9</v>
      </c>
      <c r="B36" s="30" t="s">
        <v>20</v>
      </c>
      <c r="C36" s="18" t="s">
        <v>15</v>
      </c>
      <c r="D36" s="19">
        <f>('[2]Оригинал Тариф с 01.07.25'!$AR$31+'[2]Оригинал Тариф с 01.07.25'!$AT$31)/2</f>
        <v>0.13500000000000001</v>
      </c>
      <c r="E36" s="20">
        <f>'[26]Пушкина 1а'!$G$9</f>
        <v>3059.4</v>
      </c>
      <c r="F36" s="20">
        <f t="shared" si="0"/>
        <v>4956.228000000001</v>
      </c>
      <c r="G36" s="20">
        <f t="shared" si="1"/>
        <v>3059.4</v>
      </c>
      <c r="H36" s="20">
        <f t="shared" si="2"/>
        <v>4956.228000000001</v>
      </c>
    </row>
    <row r="37" spans="1:16" ht="25.5" x14ac:dyDescent="0.2">
      <c r="A37" s="29">
        <v>10</v>
      </c>
      <c r="B37" s="30" t="s">
        <v>14</v>
      </c>
      <c r="C37" s="18" t="s">
        <v>15</v>
      </c>
      <c r="D37" s="19">
        <f>('[2]Оригинал Тариф с 01.07.25'!$AF$31+'[2]Оригинал Тариф с 01.07.25'!$AH$31)/2</f>
        <v>0.59499999999999997</v>
      </c>
      <c r="E37" s="20">
        <f>'[26]Пушкина 1а'!$G$9</f>
        <v>3059.4</v>
      </c>
      <c r="F37" s="20">
        <f t="shared" si="0"/>
        <v>21844.116000000002</v>
      </c>
      <c r="G37" s="20">
        <f t="shared" si="1"/>
        <v>3059.4</v>
      </c>
      <c r="H37" s="20">
        <f t="shared" si="2"/>
        <v>21844.116000000002</v>
      </c>
    </row>
    <row r="38" spans="1:16" ht="38.25" x14ac:dyDescent="0.2">
      <c r="A38" s="29">
        <v>11</v>
      </c>
      <c r="B38" s="30" t="s">
        <v>21</v>
      </c>
      <c r="C38" s="18" t="s">
        <v>15</v>
      </c>
      <c r="D38" s="19">
        <f>('[2]Оригинал Тариф с 01.07.25'!$Q$31+'[2]Оригинал Тариф с 01.07.25'!$S$31)/2</f>
        <v>2.77</v>
      </c>
      <c r="E38" s="20">
        <f>'[26]Пушкина 1а'!$G$9</f>
        <v>3059.4</v>
      </c>
      <c r="F38" s="20">
        <f t="shared" si="0"/>
        <v>101694.45600000001</v>
      </c>
      <c r="G38" s="20">
        <f t="shared" si="1"/>
        <v>3059.4</v>
      </c>
      <c r="H38" s="20">
        <f t="shared" si="2"/>
        <v>101694.45600000001</v>
      </c>
    </row>
    <row r="39" spans="1:16" x14ac:dyDescent="0.2">
      <c r="A39" s="212" t="s">
        <v>6</v>
      </c>
      <c r="B39" s="213"/>
      <c r="C39" s="213"/>
      <c r="D39" s="214"/>
      <c r="E39" s="21"/>
      <c r="F39" s="21">
        <f>SUM(F28:F38)</f>
        <v>468088.19999999995</v>
      </c>
      <c r="G39" s="21"/>
      <c r="H39" s="21">
        <f>SUM(H28:H38)</f>
        <v>468088.19999999995</v>
      </c>
    </row>
    <row r="40" spans="1:16" ht="45" customHeight="1" x14ac:dyDescent="0.2">
      <c r="A40" s="155" t="s">
        <v>134</v>
      </c>
      <c r="B40" s="169"/>
      <c r="C40" s="169"/>
      <c r="D40" s="169"/>
      <c r="E40" s="169"/>
      <c r="F40" s="169"/>
      <c r="G40" s="169"/>
      <c r="H40" s="169"/>
    </row>
    <row r="41" spans="1:16" ht="26.25" customHeight="1" x14ac:dyDescent="0.2">
      <c r="A41" s="232" t="s">
        <v>135</v>
      </c>
      <c r="B41" s="232"/>
      <c r="C41" s="232"/>
      <c r="D41" s="232"/>
      <c r="E41" s="232"/>
      <c r="F41" s="232"/>
      <c r="G41" s="232"/>
      <c r="H41" s="54">
        <v>-27027.291999999929</v>
      </c>
    </row>
    <row r="42" spans="1:16" ht="36" customHeight="1" x14ac:dyDescent="0.2">
      <c r="A42" s="232" t="s">
        <v>125</v>
      </c>
      <c r="B42" s="232"/>
      <c r="C42" s="232"/>
      <c r="D42" s="232"/>
      <c r="E42" s="232"/>
      <c r="F42" s="232"/>
      <c r="G42" s="232"/>
      <c r="H42" s="54">
        <v>130697.568</v>
      </c>
      <c r="J42" s="43"/>
      <c r="K42" s="43"/>
      <c r="L42" s="43"/>
      <c r="M42" s="43"/>
      <c r="N42" s="43"/>
      <c r="O42" s="43"/>
      <c r="P42" s="43"/>
    </row>
    <row r="43" spans="1:16" ht="28.5" customHeight="1" x14ac:dyDescent="0.2">
      <c r="A43" s="233" t="s">
        <v>126</v>
      </c>
      <c r="B43" s="234"/>
      <c r="C43" s="234"/>
      <c r="D43" s="234"/>
      <c r="E43" s="234"/>
      <c r="F43" s="234"/>
      <c r="G43" s="235"/>
      <c r="H43" s="54">
        <f>H41+H42</f>
        <v>103670.27600000007</v>
      </c>
      <c r="J43" s="43"/>
      <c r="K43" s="43"/>
      <c r="L43" s="43"/>
      <c r="M43" s="43"/>
      <c r="N43" s="43"/>
      <c r="O43" s="43"/>
      <c r="P43" s="43"/>
    </row>
    <row r="44" spans="1:16" ht="27" customHeight="1" x14ac:dyDescent="0.2">
      <c r="A44" s="232" t="s">
        <v>127</v>
      </c>
      <c r="B44" s="232"/>
      <c r="C44" s="232"/>
      <c r="D44" s="232"/>
      <c r="E44" s="232"/>
      <c r="F44" s="232"/>
      <c r="G44" s="232"/>
      <c r="H44" s="54">
        <v>63076.89</v>
      </c>
    </row>
    <row r="45" spans="1:16" ht="27" customHeight="1" x14ac:dyDescent="0.2">
      <c r="A45" s="232" t="s">
        <v>128</v>
      </c>
      <c r="B45" s="232"/>
      <c r="C45" s="232"/>
      <c r="D45" s="232"/>
      <c r="E45" s="232"/>
      <c r="F45" s="232"/>
      <c r="G45" s="232"/>
      <c r="H45" s="54">
        <f>H43-H44</f>
        <v>40593.386000000071</v>
      </c>
    </row>
    <row r="46" spans="1:16" ht="16.5" customHeight="1" x14ac:dyDescent="0.2">
      <c r="A46" s="40"/>
      <c r="B46" s="41"/>
      <c r="C46" s="41"/>
      <c r="D46" s="41"/>
      <c r="E46" s="41"/>
      <c r="F46" s="41"/>
      <c r="G46" s="41"/>
      <c r="H46" s="41"/>
    </row>
    <row r="47" spans="1:16" ht="145.35" customHeight="1" x14ac:dyDescent="0.2">
      <c r="A47" s="44" t="s">
        <v>1</v>
      </c>
      <c r="B47" s="152" t="s">
        <v>8</v>
      </c>
      <c r="C47" s="152"/>
      <c r="D47" s="152"/>
      <c r="E47" s="46" t="s">
        <v>41</v>
      </c>
      <c r="F47" s="1" t="s">
        <v>9</v>
      </c>
      <c r="G47" s="2" t="s">
        <v>42</v>
      </c>
      <c r="H47" s="70" t="s">
        <v>43</v>
      </c>
    </row>
    <row r="48" spans="1:16" ht="18" customHeight="1" x14ac:dyDescent="0.2">
      <c r="A48" s="47">
        <v>1</v>
      </c>
      <c r="B48" s="248" t="s">
        <v>541</v>
      </c>
      <c r="C48" s="248"/>
      <c r="D48" s="248"/>
      <c r="E48" s="249" t="s">
        <v>130</v>
      </c>
      <c r="F48" s="57">
        <v>5801.51</v>
      </c>
      <c r="G48" s="87" t="s">
        <v>253</v>
      </c>
      <c r="H48" s="152" t="s">
        <v>131</v>
      </c>
    </row>
    <row r="49" spans="1:8" ht="20.25" customHeight="1" x14ac:dyDescent="0.2">
      <c r="A49" s="47">
        <v>2</v>
      </c>
      <c r="B49" s="248" t="s">
        <v>542</v>
      </c>
      <c r="C49" s="248"/>
      <c r="D49" s="248"/>
      <c r="E49" s="250"/>
      <c r="F49" s="57">
        <v>12366.31</v>
      </c>
      <c r="G49" s="87" t="s">
        <v>139</v>
      </c>
      <c r="H49" s="152"/>
    </row>
    <row r="50" spans="1:8" ht="36" customHeight="1" x14ac:dyDescent="0.2">
      <c r="A50" s="88">
        <v>3</v>
      </c>
      <c r="B50" s="248" t="s">
        <v>543</v>
      </c>
      <c r="C50" s="248"/>
      <c r="D50" s="248"/>
      <c r="E50" s="250"/>
      <c r="F50" s="18">
        <v>7507.22</v>
      </c>
      <c r="G50" s="89" t="s">
        <v>544</v>
      </c>
      <c r="H50" s="152"/>
    </row>
    <row r="51" spans="1:8" ht="24.95" customHeight="1" x14ac:dyDescent="0.2">
      <c r="A51" s="61">
        <v>4</v>
      </c>
      <c r="B51" s="248" t="s">
        <v>129</v>
      </c>
      <c r="C51" s="248"/>
      <c r="D51" s="248"/>
      <c r="E51" s="250"/>
      <c r="F51" s="53">
        <v>1200</v>
      </c>
      <c r="G51" s="90"/>
      <c r="H51" s="152"/>
    </row>
    <row r="52" spans="1:8" ht="57" customHeight="1" x14ac:dyDescent="0.2">
      <c r="A52" s="61">
        <v>5</v>
      </c>
      <c r="B52" s="248" t="s">
        <v>545</v>
      </c>
      <c r="C52" s="248"/>
      <c r="D52" s="248"/>
      <c r="E52" s="250"/>
      <c r="F52" s="91">
        <v>33702.559999999998</v>
      </c>
      <c r="G52" s="92" t="s">
        <v>546</v>
      </c>
      <c r="H52" s="152"/>
    </row>
    <row r="53" spans="1:8" ht="34.5" customHeight="1" x14ac:dyDescent="0.2">
      <c r="A53" s="61">
        <v>6</v>
      </c>
      <c r="B53" s="248" t="s">
        <v>547</v>
      </c>
      <c r="C53" s="248"/>
      <c r="D53" s="248"/>
      <c r="E53" s="251"/>
      <c r="F53" s="93">
        <v>2499.29</v>
      </c>
      <c r="G53" s="92" t="s">
        <v>437</v>
      </c>
      <c r="H53" s="152"/>
    </row>
    <row r="54" spans="1:8" ht="24.95" customHeight="1" x14ac:dyDescent="0.2">
      <c r="A54" s="146" t="s">
        <v>6</v>
      </c>
      <c r="B54" s="147"/>
      <c r="C54" s="147"/>
      <c r="D54" s="148"/>
      <c r="E54" s="52"/>
      <c r="F54" s="94">
        <f>SUM(F48:F53)</f>
        <v>63076.89</v>
      </c>
      <c r="G54" s="12"/>
      <c r="H54" s="12"/>
    </row>
    <row r="55" spans="1:8" ht="19.5" customHeight="1" x14ac:dyDescent="0.2">
      <c r="A55" s="196" t="s">
        <v>59</v>
      </c>
      <c r="B55" s="196"/>
      <c r="C55" s="196"/>
      <c r="D55" s="196"/>
      <c r="E55" s="196"/>
      <c r="F55" s="196"/>
      <c r="G55" s="196"/>
      <c r="H55" s="196"/>
    </row>
    <row r="56" spans="1:8" ht="27.75" customHeight="1" x14ac:dyDescent="0.2">
      <c r="A56" s="10"/>
      <c r="B56" s="10"/>
      <c r="C56" s="10"/>
      <c r="D56" s="10"/>
      <c r="E56" s="10"/>
      <c r="F56" s="10"/>
      <c r="G56" s="33">
        <f>'[1]Оригинал Тариф с 01.07.25'!$BK$31</f>
        <v>182095.48799999998</v>
      </c>
      <c r="H56" s="10"/>
    </row>
    <row r="57" spans="1:8" ht="41.25" customHeight="1" x14ac:dyDescent="0.2">
      <c r="A57" s="155" t="s">
        <v>28</v>
      </c>
      <c r="B57" s="155"/>
      <c r="C57" s="155"/>
      <c r="D57" s="155"/>
      <c r="E57" s="155"/>
      <c r="F57" s="155"/>
      <c r="G57" s="155"/>
      <c r="H57" s="155"/>
    </row>
    <row r="58" spans="1:8" ht="138" customHeight="1" x14ac:dyDescent="0.2">
      <c r="A58" s="6" t="s">
        <v>29</v>
      </c>
      <c r="B58" s="156" t="s">
        <v>30</v>
      </c>
      <c r="C58" s="156"/>
      <c r="D58" s="156" t="s">
        <v>31</v>
      </c>
      <c r="E58" s="156"/>
      <c r="F58" s="156" t="s">
        <v>32</v>
      </c>
      <c r="G58" s="156"/>
    </row>
    <row r="59" spans="1:8" ht="15.75" x14ac:dyDescent="0.2">
      <c r="A59" s="4">
        <v>1</v>
      </c>
      <c r="B59" s="197">
        <v>2</v>
      </c>
      <c r="C59" s="197"/>
      <c r="D59" s="197">
        <v>3</v>
      </c>
      <c r="E59" s="197"/>
      <c r="F59" s="197">
        <v>4</v>
      </c>
      <c r="G59" s="197"/>
    </row>
    <row r="60" spans="1:8" ht="12.75" customHeight="1" x14ac:dyDescent="0.2">
      <c r="A60" s="6"/>
      <c r="B60" s="162">
        <v>0</v>
      </c>
      <c r="C60" s="163"/>
      <c r="D60" s="162">
        <v>0</v>
      </c>
      <c r="E60" s="163"/>
      <c r="F60" s="153">
        <v>0</v>
      </c>
      <c r="G60" s="154"/>
    </row>
    <row r="61" spans="1:8" ht="119.25" customHeight="1" x14ac:dyDescent="0.2">
      <c r="A61" s="155" t="s">
        <v>33</v>
      </c>
      <c r="B61" s="155"/>
      <c r="C61" s="155"/>
      <c r="D61" s="155"/>
      <c r="E61" s="155"/>
      <c r="F61" s="155"/>
      <c r="G61" s="155"/>
      <c r="H61" s="155"/>
    </row>
    <row r="62" spans="1:8" ht="15.75" x14ac:dyDescent="0.2">
      <c r="A62" s="5"/>
    </row>
    <row r="63" spans="1:8" ht="78.75" x14ac:dyDescent="0.2">
      <c r="A63" s="6" t="s">
        <v>29</v>
      </c>
      <c r="B63" s="156" t="s">
        <v>34</v>
      </c>
      <c r="C63" s="156"/>
      <c r="D63" s="156" t="s">
        <v>35</v>
      </c>
      <c r="E63" s="156"/>
      <c r="F63" s="6" t="s">
        <v>36</v>
      </c>
      <c r="G63" s="6" t="s">
        <v>37</v>
      </c>
      <c r="H63" s="4" t="s">
        <v>38</v>
      </c>
    </row>
    <row r="64" spans="1:8" ht="15.75" x14ac:dyDescent="0.2">
      <c r="A64" s="4">
        <v>1</v>
      </c>
      <c r="B64" s="197">
        <v>2</v>
      </c>
      <c r="C64" s="197"/>
      <c r="D64" s="197">
        <v>3</v>
      </c>
      <c r="E64" s="197"/>
      <c r="F64" s="4">
        <v>4</v>
      </c>
      <c r="G64" s="4">
        <v>5</v>
      </c>
      <c r="H64" s="4">
        <v>6</v>
      </c>
    </row>
    <row r="65" spans="1:8" ht="47.25" customHeight="1" x14ac:dyDescent="0.2">
      <c r="A65" s="6">
        <v>1</v>
      </c>
      <c r="B65" s="156" t="s">
        <v>39</v>
      </c>
      <c r="C65" s="156"/>
      <c r="D65" s="164">
        <v>59771.44</v>
      </c>
      <c r="E65" s="164"/>
      <c r="F65" s="4">
        <v>767759.61</v>
      </c>
      <c r="G65" s="4">
        <v>777708.88</v>
      </c>
      <c r="H65" s="4">
        <f>F65-G65+D65</f>
        <v>49822.169999999984</v>
      </c>
    </row>
    <row r="66" spans="1:8" ht="44.25" customHeight="1" x14ac:dyDescent="0.2">
      <c r="A66" s="6">
        <v>2</v>
      </c>
      <c r="B66" s="156" t="s">
        <v>40</v>
      </c>
      <c r="C66" s="156"/>
      <c r="D66" s="160">
        <v>2511.9299999999998</v>
      </c>
      <c r="E66" s="161"/>
      <c r="F66" s="4">
        <v>41278.82</v>
      </c>
      <c r="G66" s="4">
        <v>41913.65</v>
      </c>
      <c r="H66" s="4">
        <f>F66-G66+D66</f>
        <v>1877.0999999999981</v>
      </c>
    </row>
    <row r="67" spans="1:8" ht="15.75" customHeight="1" x14ac:dyDescent="0.2">
      <c r="A67" s="157" t="s">
        <v>22</v>
      </c>
      <c r="B67" s="158"/>
      <c r="C67" s="159"/>
      <c r="D67" s="165"/>
      <c r="E67" s="165"/>
      <c r="F67" s="6"/>
      <c r="G67" s="6"/>
      <c r="H67" s="4"/>
    </row>
    <row r="71" spans="1:8" x14ac:dyDescent="0.2">
      <c r="B71" s="140"/>
      <c r="C71" s="139"/>
    </row>
    <row r="72" spans="1:8" x14ac:dyDescent="0.2">
      <c r="B72" s="140"/>
      <c r="C72" s="139"/>
    </row>
    <row r="73" spans="1:8" x14ac:dyDescent="0.2">
      <c r="C73" s="135"/>
    </row>
    <row r="74" spans="1:8" x14ac:dyDescent="0.2">
      <c r="C74" s="135"/>
    </row>
  </sheetData>
  <mergeCells count="67">
    <mergeCell ref="A54:D54"/>
    <mergeCell ref="B48:D48"/>
    <mergeCell ref="E48:E53"/>
    <mergeCell ref="H48:H53"/>
    <mergeCell ref="B49:D49"/>
    <mergeCell ref="B50:D50"/>
    <mergeCell ref="B51:D51"/>
    <mergeCell ref="B52:D52"/>
    <mergeCell ref="B53:D53"/>
    <mergeCell ref="A45:G45"/>
    <mergeCell ref="B47:D47"/>
    <mergeCell ref="A40:H40"/>
    <mergeCell ref="A41:G41"/>
    <mergeCell ref="A42:G42"/>
    <mergeCell ref="A43:G43"/>
    <mergeCell ref="A44:G44"/>
    <mergeCell ref="F1:H1"/>
    <mergeCell ref="F2:H2"/>
    <mergeCell ref="F3:H3"/>
    <mergeCell ref="F4:H4"/>
    <mergeCell ref="F5:H5"/>
    <mergeCell ref="A39:D39"/>
    <mergeCell ref="A67:C67"/>
    <mergeCell ref="D67:E67"/>
    <mergeCell ref="B64:C64"/>
    <mergeCell ref="D64:E64"/>
    <mergeCell ref="B65:C65"/>
    <mergeCell ref="D65:E65"/>
    <mergeCell ref="B66:C66"/>
    <mergeCell ref="D66:E66"/>
    <mergeCell ref="B60:C60"/>
    <mergeCell ref="D60:E60"/>
    <mergeCell ref="A55:H55"/>
    <mergeCell ref="F60:G60"/>
    <mergeCell ref="A61:H61"/>
    <mergeCell ref="B63:C63"/>
    <mergeCell ref="D63:E63"/>
    <mergeCell ref="A57:H57"/>
    <mergeCell ref="B58:C58"/>
    <mergeCell ref="D58:E58"/>
    <mergeCell ref="F58:G58"/>
    <mergeCell ref="B59:C59"/>
    <mergeCell ref="D59:E59"/>
    <mergeCell ref="F59:G59"/>
    <mergeCell ref="A19:H19"/>
    <mergeCell ref="A20:H20"/>
    <mergeCell ref="A23:H23"/>
    <mergeCell ref="A25:H25"/>
    <mergeCell ref="A26:A27"/>
    <mergeCell ref="B26:B27"/>
    <mergeCell ref="C26:C27"/>
    <mergeCell ref="D26:D27"/>
    <mergeCell ref="E26:F26"/>
    <mergeCell ref="G26:H26"/>
    <mergeCell ref="A6:H6"/>
    <mergeCell ref="A18:H18"/>
    <mergeCell ref="A7:H7"/>
    <mergeCell ref="A8:H8"/>
    <mergeCell ref="A9:H9"/>
    <mergeCell ref="A10:H10"/>
    <mergeCell ref="A11:H11"/>
    <mergeCell ref="A12:H12"/>
    <mergeCell ref="A13:H13"/>
    <mergeCell ref="A14:H14"/>
    <mergeCell ref="A15:H15"/>
    <mergeCell ref="A16:H16"/>
    <mergeCell ref="A17:H17"/>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6F327-08ED-433B-9E7F-0475C9D4F166}">
  <dimension ref="A1:J78"/>
  <sheetViews>
    <sheetView topLeftCell="A70" workbookViewId="0">
      <selection activeCell="B75" sqref="B75:C78"/>
    </sheetView>
  </sheetViews>
  <sheetFormatPr defaultRowHeight="12.75" x14ac:dyDescent="0.2"/>
  <cols>
    <col min="1" max="1" width="5.83203125" style="7" customWidth="1"/>
    <col min="2" max="2" width="42.33203125" style="7" customWidth="1"/>
    <col min="3" max="3" width="14.164062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94</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01.07.25'!$D$32</f>
        <v>3076.4</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01.07.25'!$AC$32+'[2]Оригинал Тариф с 01.07.25'!$AE$32)/2</f>
        <v>0.495</v>
      </c>
      <c r="E28" s="20">
        <f>'[27]Пушкина 5'!$G$9</f>
        <v>3076.4</v>
      </c>
      <c r="F28" s="20">
        <f>D28*E28*12</f>
        <v>18273.815999999999</v>
      </c>
      <c r="G28" s="20">
        <f>E28</f>
        <v>3076.4</v>
      </c>
      <c r="H28" s="20">
        <f>D28*G28*12</f>
        <v>18273.815999999999</v>
      </c>
    </row>
    <row r="29" spans="1:8" ht="25.5" x14ac:dyDescent="0.2">
      <c r="A29" s="29">
        <v>2</v>
      </c>
      <c r="B29" s="30" t="s">
        <v>67</v>
      </c>
      <c r="C29" s="18" t="s">
        <v>15</v>
      </c>
      <c r="D29" s="19">
        <f>('[2]Оригинал Тариф с 01.07.25'!$K$32+'[2]Оригинал Тариф с 01.07.25'!$M$32)/2</f>
        <v>0.185</v>
      </c>
      <c r="E29" s="20">
        <f>'[27]Пушкина 5'!$G$9</f>
        <v>3076.4</v>
      </c>
      <c r="F29" s="20">
        <f t="shared" ref="F29:F38" si="0">D29*E29*12</f>
        <v>6829.6080000000002</v>
      </c>
      <c r="G29" s="20">
        <f t="shared" ref="G29:G38" si="1">E29</f>
        <v>3076.4</v>
      </c>
      <c r="H29" s="20">
        <f t="shared" ref="H29:H38" si="2">D29*G29*12</f>
        <v>6829.6080000000002</v>
      </c>
    </row>
    <row r="30" spans="1:8" ht="24.75" customHeight="1" x14ac:dyDescent="0.2">
      <c r="A30" s="29">
        <v>3</v>
      </c>
      <c r="B30" s="30" t="s">
        <v>12</v>
      </c>
      <c r="C30" s="18" t="s">
        <v>15</v>
      </c>
      <c r="D30" s="19">
        <f>('[2]Оригинал Тариф с 01.07.25'!$AX$32+'[2]Оригинал Тариф с 01.07.25'!$AZ$32)/2</f>
        <v>1.5249999999999999</v>
      </c>
      <c r="E30" s="20">
        <f>'[27]Пушкина 5'!$G$9</f>
        <v>3076.4</v>
      </c>
      <c r="F30" s="20">
        <f t="shared" si="0"/>
        <v>56298.12</v>
      </c>
      <c r="G30" s="20">
        <f t="shared" si="1"/>
        <v>3076.4</v>
      </c>
      <c r="H30" s="20">
        <f t="shared" si="2"/>
        <v>56298.12</v>
      </c>
    </row>
    <row r="31" spans="1:8" ht="27.75" customHeight="1" x14ac:dyDescent="0.2">
      <c r="A31" s="29">
        <v>4</v>
      </c>
      <c r="B31" s="30" t="s">
        <v>13</v>
      </c>
      <c r="C31" s="18" t="s">
        <v>15</v>
      </c>
      <c r="D31" s="19">
        <f>('[2]Оригинал Тариф с 01.07.25'!$N$32+'[2]Оригинал Тариф с 01.07.25'!$P$32)/2</f>
        <v>2.88</v>
      </c>
      <c r="E31" s="20">
        <f>'[27]Пушкина 5'!$G$9</f>
        <v>3076.4</v>
      </c>
      <c r="F31" s="20">
        <f t="shared" si="0"/>
        <v>106320.38399999999</v>
      </c>
      <c r="G31" s="20">
        <f t="shared" si="1"/>
        <v>3076.4</v>
      </c>
      <c r="H31" s="20">
        <f t="shared" si="2"/>
        <v>106320.38399999999</v>
      </c>
    </row>
    <row r="32" spans="1:8" ht="25.5" x14ac:dyDescent="0.2">
      <c r="A32" s="29">
        <v>5</v>
      </c>
      <c r="B32" s="30" t="s">
        <v>23</v>
      </c>
      <c r="C32" s="18" t="s">
        <v>15</v>
      </c>
      <c r="D32" s="19">
        <f>('[2]Оригинал Тариф с 01.07.25'!$H$32+'[2]Оригинал Тариф с 01.07.25'!$J$32)/2</f>
        <v>1.23</v>
      </c>
      <c r="E32" s="20">
        <f>'[27]Пушкина 5'!$G$9</f>
        <v>3076.4</v>
      </c>
      <c r="F32" s="20">
        <f t="shared" si="0"/>
        <v>45407.664000000004</v>
      </c>
      <c r="G32" s="20">
        <f t="shared" si="1"/>
        <v>3076.4</v>
      </c>
      <c r="H32" s="20">
        <f t="shared" si="2"/>
        <v>45407.664000000004</v>
      </c>
    </row>
    <row r="33" spans="1:10" ht="76.5" x14ac:dyDescent="0.2">
      <c r="A33" s="29">
        <v>6</v>
      </c>
      <c r="B33" s="30" t="s">
        <v>17</v>
      </c>
      <c r="C33" s="18" t="s">
        <v>15</v>
      </c>
      <c r="D33" s="19">
        <f>('[2]Оригинал Тариф с 01.07.25'!$W$32+'[2]Оригинал Тариф с 01.07.25'!$Y$32)/2</f>
        <v>0.81499999999999995</v>
      </c>
      <c r="E33" s="20">
        <f>'[27]Пушкина 5'!$G$9</f>
        <v>3076.4</v>
      </c>
      <c r="F33" s="20">
        <f t="shared" si="0"/>
        <v>30087.192000000003</v>
      </c>
      <c r="G33" s="20">
        <f t="shared" si="1"/>
        <v>3076.4</v>
      </c>
      <c r="H33" s="20">
        <f t="shared" si="2"/>
        <v>30087.192000000003</v>
      </c>
    </row>
    <row r="34" spans="1:10" ht="76.5" x14ac:dyDescent="0.2">
      <c r="A34" s="29">
        <v>7</v>
      </c>
      <c r="B34" s="30" t="s">
        <v>18</v>
      </c>
      <c r="C34" s="18" t="s">
        <v>15</v>
      </c>
      <c r="D34" s="19">
        <f>('[2]Оригинал Тариф с 01.07.25'!$AI$32+'[2]Оригинал Тариф с 01.07.25'!$AK$32)/2</f>
        <v>1.74</v>
      </c>
      <c r="E34" s="20">
        <f>'[27]Пушкина 5'!$G$9</f>
        <v>3076.4</v>
      </c>
      <c r="F34" s="20">
        <f t="shared" si="0"/>
        <v>64235.231999999996</v>
      </c>
      <c r="G34" s="20">
        <f t="shared" si="1"/>
        <v>3076.4</v>
      </c>
      <c r="H34" s="20">
        <f t="shared" si="2"/>
        <v>64235.231999999996</v>
      </c>
    </row>
    <row r="35" spans="1:10" ht="76.5" x14ac:dyDescent="0.2">
      <c r="A35" s="29">
        <v>8</v>
      </c>
      <c r="B35" s="30" t="s">
        <v>19</v>
      </c>
      <c r="C35" s="18" t="s">
        <v>15</v>
      </c>
      <c r="D35" s="19">
        <f>('[2]Оригинал Тариф с 01.07.25'!$AO$32+'[2]Оригинал Тариф с 01.07.25'!$AQ$32)/2</f>
        <v>0.38</v>
      </c>
      <c r="E35" s="20">
        <f>'[27]Пушкина 5'!$G$9</f>
        <v>3076.4</v>
      </c>
      <c r="F35" s="20">
        <f t="shared" si="0"/>
        <v>14028.384000000002</v>
      </c>
      <c r="G35" s="20">
        <f t="shared" si="1"/>
        <v>3076.4</v>
      </c>
      <c r="H35" s="20">
        <f t="shared" si="2"/>
        <v>14028.384000000002</v>
      </c>
    </row>
    <row r="36" spans="1:10" ht="60.75" customHeight="1" x14ac:dyDescent="0.2">
      <c r="A36" s="29">
        <v>9</v>
      </c>
      <c r="B36" s="30" t="s">
        <v>20</v>
      </c>
      <c r="C36" s="18" t="s">
        <v>15</v>
      </c>
      <c r="D36" s="19">
        <f>('[2]Оригинал Тариф с 01.07.25'!$AR$32+'[2]Оригинал Тариф с 01.07.25'!$AT$32)/2</f>
        <v>0.13500000000000001</v>
      </c>
      <c r="E36" s="20">
        <f>'[27]Пушкина 5'!$G$9</f>
        <v>3076.4</v>
      </c>
      <c r="F36" s="20">
        <f t="shared" si="0"/>
        <v>4983.768</v>
      </c>
      <c r="G36" s="20">
        <f t="shared" si="1"/>
        <v>3076.4</v>
      </c>
      <c r="H36" s="20">
        <f t="shared" si="2"/>
        <v>4983.768</v>
      </c>
    </row>
    <row r="37" spans="1:10" ht="25.5" x14ac:dyDescent="0.2">
      <c r="A37" s="29">
        <v>10</v>
      </c>
      <c r="B37" s="30" t="s">
        <v>14</v>
      </c>
      <c r="C37" s="18" t="s">
        <v>15</v>
      </c>
      <c r="D37" s="19">
        <f>('[2]Оригинал Тариф с 01.07.25'!$AF$32+'[2]Оригинал Тариф с 01.07.25'!$AH$32)/2</f>
        <v>0.58499999999999996</v>
      </c>
      <c r="E37" s="20">
        <f>'[27]Пушкина 5'!$G$9</f>
        <v>3076.4</v>
      </c>
      <c r="F37" s="20">
        <f t="shared" si="0"/>
        <v>21596.328000000001</v>
      </c>
      <c r="G37" s="20">
        <f t="shared" si="1"/>
        <v>3076.4</v>
      </c>
      <c r="H37" s="20">
        <f t="shared" si="2"/>
        <v>21596.328000000001</v>
      </c>
    </row>
    <row r="38" spans="1:10" ht="38.25" x14ac:dyDescent="0.2">
      <c r="A38" s="29">
        <v>11</v>
      </c>
      <c r="B38" s="30" t="s">
        <v>21</v>
      </c>
      <c r="C38" s="18" t="s">
        <v>15</v>
      </c>
      <c r="D38" s="19">
        <f>('[2]Оригинал Тариф с 01.07.25'!$Q$32+'[2]Оригинал Тариф с 01.07.25'!$S$32)/2</f>
        <v>2.77</v>
      </c>
      <c r="E38" s="20">
        <f>'[27]Пушкина 5'!$G$9</f>
        <v>3076.4</v>
      </c>
      <c r="F38" s="20">
        <f t="shared" si="0"/>
        <v>102259.53600000001</v>
      </c>
      <c r="G38" s="20">
        <f t="shared" si="1"/>
        <v>3076.4</v>
      </c>
      <c r="H38" s="20">
        <f t="shared" si="2"/>
        <v>102259.53600000001</v>
      </c>
    </row>
    <row r="39" spans="1:10" ht="12.75" customHeight="1" x14ac:dyDescent="0.2">
      <c r="A39" s="212" t="s">
        <v>6</v>
      </c>
      <c r="B39" s="213"/>
      <c r="C39" s="213"/>
      <c r="D39" s="214"/>
      <c r="E39" s="21"/>
      <c r="F39" s="21">
        <f>SUM(F28:F38)</f>
        <v>470320.03200000001</v>
      </c>
      <c r="G39" s="21"/>
      <c r="H39" s="21">
        <f>SUM(H28:H38)</f>
        <v>470320.03200000001</v>
      </c>
    </row>
    <row r="40" spans="1:10" ht="45" customHeight="1" x14ac:dyDescent="0.2">
      <c r="A40" s="155" t="s">
        <v>134</v>
      </c>
      <c r="B40" s="169"/>
      <c r="C40" s="169"/>
      <c r="D40" s="169"/>
      <c r="E40" s="169"/>
      <c r="F40" s="169"/>
      <c r="G40" s="169"/>
      <c r="H40" s="169"/>
    </row>
    <row r="41" spans="1:10" ht="26.25" customHeight="1" x14ac:dyDescent="0.2">
      <c r="A41" s="221" t="s">
        <v>135</v>
      </c>
      <c r="B41" s="221"/>
      <c r="C41" s="221"/>
      <c r="D41" s="221"/>
      <c r="E41" s="221"/>
      <c r="F41" s="221"/>
      <c r="G41" s="221"/>
      <c r="H41" s="54">
        <v>74301.155999999944</v>
      </c>
    </row>
    <row r="42" spans="1:10" ht="50.25" customHeight="1" x14ac:dyDescent="0.2">
      <c r="A42" s="221" t="s">
        <v>125</v>
      </c>
      <c r="B42" s="221"/>
      <c r="C42" s="221"/>
      <c r="D42" s="221"/>
      <c r="E42" s="221"/>
      <c r="F42" s="221"/>
      <c r="G42" s="221"/>
      <c r="H42" s="54">
        <v>131792.97600000002</v>
      </c>
      <c r="J42" s="43"/>
    </row>
    <row r="43" spans="1:10" ht="35.25" customHeight="1" x14ac:dyDescent="0.2">
      <c r="A43" s="222" t="s">
        <v>126</v>
      </c>
      <c r="B43" s="223"/>
      <c r="C43" s="223"/>
      <c r="D43" s="223"/>
      <c r="E43" s="223"/>
      <c r="F43" s="223"/>
      <c r="G43" s="224"/>
      <c r="H43" s="54">
        <f>SUM(H41:H42)</f>
        <v>206094.13199999998</v>
      </c>
      <c r="J43" s="43"/>
    </row>
    <row r="44" spans="1:10" ht="30.75" customHeight="1" x14ac:dyDescent="0.2">
      <c r="A44" s="221" t="s">
        <v>127</v>
      </c>
      <c r="B44" s="221"/>
      <c r="C44" s="221"/>
      <c r="D44" s="221"/>
      <c r="E44" s="221"/>
      <c r="F44" s="221"/>
      <c r="G44" s="221"/>
      <c r="H44" s="54">
        <v>289716.70999999996</v>
      </c>
    </row>
    <row r="45" spans="1:10" ht="27" customHeight="1" x14ac:dyDescent="0.2">
      <c r="A45" s="221" t="s">
        <v>128</v>
      </c>
      <c r="B45" s="221"/>
      <c r="C45" s="221"/>
      <c r="D45" s="221"/>
      <c r="E45" s="221"/>
      <c r="F45" s="221"/>
      <c r="G45" s="221"/>
      <c r="H45" s="62">
        <f>H43-H44</f>
        <v>-83622.57799999998</v>
      </c>
    </row>
    <row r="46" spans="1:10" ht="16.5" customHeight="1" x14ac:dyDescent="0.2">
      <c r="A46" s="40"/>
      <c r="B46" s="41"/>
      <c r="C46" s="41"/>
      <c r="D46" s="41"/>
      <c r="E46" s="41"/>
      <c r="F46" s="41"/>
      <c r="G46" s="41"/>
      <c r="H46" s="41"/>
    </row>
    <row r="47" spans="1:10" ht="145.35" customHeight="1" x14ac:dyDescent="0.2">
      <c r="A47" s="44" t="s">
        <v>1</v>
      </c>
      <c r="B47" s="152" t="s">
        <v>8</v>
      </c>
      <c r="C47" s="152"/>
      <c r="D47" s="152"/>
      <c r="E47" s="46" t="s">
        <v>41</v>
      </c>
      <c r="F47" s="1" t="s">
        <v>9</v>
      </c>
      <c r="G47" s="2" t="s">
        <v>42</v>
      </c>
      <c r="H47" s="2" t="s">
        <v>43</v>
      </c>
    </row>
    <row r="48" spans="1:10" ht="24.95" customHeight="1" x14ac:dyDescent="0.25">
      <c r="A48" s="56">
        <v>1</v>
      </c>
      <c r="B48" s="248" t="s">
        <v>548</v>
      </c>
      <c r="C48" s="248"/>
      <c r="D48" s="248"/>
      <c r="E48" s="141" t="s">
        <v>130</v>
      </c>
      <c r="F48" s="96">
        <v>145045.88</v>
      </c>
      <c r="G48" s="96" t="s">
        <v>549</v>
      </c>
      <c r="H48" s="207" t="s">
        <v>131</v>
      </c>
    </row>
    <row r="49" spans="1:8" ht="24.95" customHeight="1" x14ac:dyDescent="0.25">
      <c r="A49" s="56">
        <v>2</v>
      </c>
      <c r="B49" s="248" t="s">
        <v>550</v>
      </c>
      <c r="C49" s="248"/>
      <c r="D49" s="248"/>
      <c r="E49" s="215"/>
      <c r="F49" s="96">
        <v>42905.35</v>
      </c>
      <c r="G49" s="96" t="s">
        <v>551</v>
      </c>
      <c r="H49" s="208"/>
    </row>
    <row r="50" spans="1:8" ht="24.95" customHeight="1" x14ac:dyDescent="0.25">
      <c r="A50" s="56">
        <v>3</v>
      </c>
      <c r="B50" s="248" t="s">
        <v>552</v>
      </c>
      <c r="C50" s="248"/>
      <c r="D50" s="248"/>
      <c r="E50" s="215"/>
      <c r="F50" s="96">
        <v>47096.62</v>
      </c>
      <c r="G50" s="96" t="s">
        <v>437</v>
      </c>
      <c r="H50" s="208"/>
    </row>
    <row r="51" spans="1:8" ht="24.95" customHeight="1" x14ac:dyDescent="0.25">
      <c r="A51" s="56">
        <v>4</v>
      </c>
      <c r="B51" s="248" t="s">
        <v>553</v>
      </c>
      <c r="C51" s="248"/>
      <c r="D51" s="248"/>
      <c r="E51" s="215"/>
      <c r="F51" s="96">
        <v>1722.01</v>
      </c>
      <c r="G51" s="96" t="s">
        <v>139</v>
      </c>
      <c r="H51" s="208"/>
    </row>
    <row r="52" spans="1:8" ht="25.5" customHeight="1" x14ac:dyDescent="0.25">
      <c r="A52" s="56">
        <v>5</v>
      </c>
      <c r="B52" s="248" t="s">
        <v>554</v>
      </c>
      <c r="C52" s="248"/>
      <c r="D52" s="248"/>
      <c r="E52" s="215"/>
      <c r="F52" s="96">
        <v>8098.49</v>
      </c>
      <c r="G52" s="96" t="s">
        <v>555</v>
      </c>
      <c r="H52" s="208"/>
    </row>
    <row r="53" spans="1:8" ht="24.95" customHeight="1" x14ac:dyDescent="0.25">
      <c r="A53" s="56">
        <v>6</v>
      </c>
      <c r="B53" s="248" t="s">
        <v>556</v>
      </c>
      <c r="C53" s="248"/>
      <c r="D53" s="248"/>
      <c r="E53" s="215"/>
      <c r="F53" s="96">
        <v>2053.19</v>
      </c>
      <c r="G53" s="96" t="s">
        <v>557</v>
      </c>
      <c r="H53" s="208"/>
    </row>
    <row r="54" spans="1:8" ht="34.5" customHeight="1" x14ac:dyDescent="0.25">
      <c r="A54" s="56">
        <v>7</v>
      </c>
      <c r="B54" s="248" t="s">
        <v>558</v>
      </c>
      <c r="C54" s="248"/>
      <c r="D54" s="248"/>
      <c r="E54" s="215"/>
      <c r="F54" s="96">
        <v>6916.45</v>
      </c>
      <c r="G54" s="96" t="s">
        <v>559</v>
      </c>
      <c r="H54" s="208"/>
    </row>
    <row r="55" spans="1:8" ht="24.95" customHeight="1" x14ac:dyDescent="0.25">
      <c r="A55" s="56">
        <v>8</v>
      </c>
      <c r="B55" s="248" t="s">
        <v>560</v>
      </c>
      <c r="C55" s="248"/>
      <c r="D55" s="248"/>
      <c r="E55" s="215"/>
      <c r="F55" s="96">
        <v>427.43</v>
      </c>
      <c r="G55" s="96" t="s">
        <v>561</v>
      </c>
      <c r="H55" s="208"/>
    </row>
    <row r="56" spans="1:8" ht="24.95" customHeight="1" x14ac:dyDescent="0.25">
      <c r="A56" s="56">
        <v>9</v>
      </c>
      <c r="B56" s="248" t="s">
        <v>562</v>
      </c>
      <c r="C56" s="248"/>
      <c r="D56" s="248"/>
      <c r="E56" s="215"/>
      <c r="F56" s="96">
        <v>901.38</v>
      </c>
      <c r="G56" s="96" t="s">
        <v>139</v>
      </c>
      <c r="H56" s="208"/>
    </row>
    <row r="57" spans="1:8" ht="66.75" customHeight="1" x14ac:dyDescent="0.25">
      <c r="A57" s="56">
        <v>10</v>
      </c>
      <c r="B57" s="248" t="s">
        <v>563</v>
      </c>
      <c r="C57" s="248"/>
      <c r="D57" s="248"/>
      <c r="E57" s="215"/>
      <c r="F57" s="96">
        <v>33349.909999999996</v>
      </c>
      <c r="G57" s="96" t="s">
        <v>564</v>
      </c>
      <c r="H57" s="208"/>
    </row>
    <row r="58" spans="1:8" ht="24.95" customHeight="1" x14ac:dyDescent="0.25">
      <c r="A58" s="56">
        <v>11</v>
      </c>
      <c r="B58" s="248" t="s">
        <v>129</v>
      </c>
      <c r="C58" s="248"/>
      <c r="D58" s="248"/>
      <c r="E58" s="216"/>
      <c r="F58" s="96">
        <v>1200</v>
      </c>
      <c r="G58" s="96"/>
      <c r="H58" s="209"/>
    </row>
    <row r="59" spans="1:8" ht="24.95" customHeight="1" x14ac:dyDescent="0.2">
      <c r="A59" s="146" t="s">
        <v>6</v>
      </c>
      <c r="B59" s="147"/>
      <c r="C59" s="147"/>
      <c r="D59" s="148"/>
      <c r="E59" s="52"/>
      <c r="F59" s="53">
        <f>SUM(F48:F58)</f>
        <v>289716.71000000002</v>
      </c>
      <c r="G59" s="61" t="s">
        <v>7</v>
      </c>
      <c r="H59" s="12"/>
    </row>
    <row r="60" spans="1:8" ht="19.5" customHeight="1" x14ac:dyDescent="0.2">
      <c r="A60" s="196" t="s">
        <v>59</v>
      </c>
      <c r="B60" s="196"/>
      <c r="C60" s="196"/>
      <c r="D60" s="196"/>
      <c r="E60" s="196"/>
      <c r="F60" s="196"/>
      <c r="G60" s="196"/>
      <c r="H60" s="196"/>
    </row>
    <row r="61" spans="1:8" ht="27.75" customHeight="1" x14ac:dyDescent="0.2">
      <c r="A61" s="10"/>
      <c r="B61" s="10"/>
      <c r="C61" s="10"/>
      <c r="D61" s="10"/>
      <c r="E61" s="10"/>
      <c r="F61" s="10"/>
      <c r="G61" s="33">
        <f>'[1]Оригинал Тариф с 01.07.25'!$BK$32</f>
        <v>183107.32800000001</v>
      </c>
      <c r="H61" s="10"/>
    </row>
    <row r="62" spans="1:8" ht="41.25" customHeight="1" x14ac:dyDescent="0.2">
      <c r="A62" s="155" t="s">
        <v>28</v>
      </c>
      <c r="B62" s="155"/>
      <c r="C62" s="155"/>
      <c r="D62" s="155"/>
      <c r="E62" s="155"/>
      <c r="F62" s="155"/>
      <c r="G62" s="155"/>
      <c r="H62" s="155"/>
    </row>
    <row r="63" spans="1:8" ht="138" customHeight="1" x14ac:dyDescent="0.2">
      <c r="A63" s="6" t="s">
        <v>29</v>
      </c>
      <c r="B63" s="156" t="s">
        <v>30</v>
      </c>
      <c r="C63" s="156"/>
      <c r="D63" s="156" t="s">
        <v>31</v>
      </c>
      <c r="E63" s="156"/>
      <c r="F63" s="156" t="s">
        <v>32</v>
      </c>
      <c r="G63" s="156"/>
    </row>
    <row r="64" spans="1:8" ht="15.75" x14ac:dyDescent="0.2">
      <c r="A64" s="4">
        <v>1</v>
      </c>
      <c r="B64" s="197">
        <v>2</v>
      </c>
      <c r="C64" s="197"/>
      <c r="D64" s="197">
        <v>3</v>
      </c>
      <c r="E64" s="197"/>
      <c r="F64" s="197">
        <v>4</v>
      </c>
      <c r="G64" s="197"/>
    </row>
    <row r="65" spans="1:8" ht="12.75" customHeight="1" x14ac:dyDescent="0.2">
      <c r="A65" s="6"/>
      <c r="B65" s="157">
        <v>0</v>
      </c>
      <c r="C65" s="159"/>
      <c r="D65" s="157">
        <v>0</v>
      </c>
      <c r="E65" s="159"/>
      <c r="F65" s="225">
        <v>0</v>
      </c>
      <c r="G65" s="226"/>
    </row>
    <row r="66" spans="1:8" ht="119.25" customHeight="1" x14ac:dyDescent="0.2">
      <c r="A66" s="155" t="s">
        <v>33</v>
      </c>
      <c r="B66" s="155"/>
      <c r="C66" s="155"/>
      <c r="D66" s="155"/>
      <c r="E66" s="155"/>
      <c r="F66" s="155"/>
      <c r="G66" s="155"/>
      <c r="H66" s="155"/>
    </row>
    <row r="67" spans="1:8" ht="15.75" x14ac:dyDescent="0.2">
      <c r="A67" s="5"/>
    </row>
    <row r="68" spans="1:8" ht="78.75" x14ac:dyDescent="0.2">
      <c r="A68" s="6" t="s">
        <v>29</v>
      </c>
      <c r="B68" s="156" t="s">
        <v>34</v>
      </c>
      <c r="C68" s="156"/>
      <c r="D68" s="156" t="s">
        <v>35</v>
      </c>
      <c r="E68" s="156"/>
      <c r="F68" s="6" t="s">
        <v>36</v>
      </c>
      <c r="G68" s="6" t="s">
        <v>37</v>
      </c>
      <c r="H68" s="4" t="s">
        <v>38</v>
      </c>
    </row>
    <row r="69" spans="1:8" ht="15.75" x14ac:dyDescent="0.2">
      <c r="A69" s="4">
        <v>1</v>
      </c>
      <c r="B69" s="197">
        <v>2</v>
      </c>
      <c r="C69" s="197"/>
      <c r="D69" s="197">
        <v>3</v>
      </c>
      <c r="E69" s="197"/>
      <c r="F69" s="4">
        <v>4</v>
      </c>
      <c r="G69" s="4">
        <v>5</v>
      </c>
      <c r="H69" s="4">
        <v>6</v>
      </c>
    </row>
    <row r="70" spans="1:8" ht="47.25" customHeight="1" x14ac:dyDescent="0.2">
      <c r="A70" s="6">
        <v>1</v>
      </c>
      <c r="B70" s="156" t="s">
        <v>39</v>
      </c>
      <c r="C70" s="156"/>
      <c r="D70" s="164">
        <v>103117.31</v>
      </c>
      <c r="E70" s="164"/>
      <c r="F70" s="4">
        <v>790803.9</v>
      </c>
      <c r="G70" s="4">
        <v>830986.64</v>
      </c>
      <c r="H70" s="4">
        <f>F70-G70+D70</f>
        <v>62934.570000000007</v>
      </c>
    </row>
    <row r="71" spans="1:8" ht="44.25" customHeight="1" x14ac:dyDescent="0.2">
      <c r="A71" s="6">
        <v>2</v>
      </c>
      <c r="B71" s="156" t="s">
        <v>40</v>
      </c>
      <c r="C71" s="156"/>
      <c r="D71" s="160">
        <v>3647.98</v>
      </c>
      <c r="E71" s="161"/>
      <c r="F71" s="4">
        <v>42605.71</v>
      </c>
      <c r="G71" s="4">
        <v>42636.04</v>
      </c>
      <c r="H71" s="4">
        <f>F71-G71+D71</f>
        <v>3617.6499999999983</v>
      </c>
    </row>
    <row r="72" spans="1:8" ht="15.75" customHeight="1" x14ac:dyDescent="0.2">
      <c r="A72" s="157" t="s">
        <v>22</v>
      </c>
      <c r="B72" s="158"/>
      <c r="C72" s="159"/>
      <c r="D72" s="165"/>
      <c r="E72" s="165"/>
      <c r="F72" s="6"/>
      <c r="G72" s="6"/>
      <c r="H72" s="4"/>
    </row>
    <row r="75" spans="1:8" x14ac:dyDescent="0.2">
      <c r="B75" s="140"/>
      <c r="C75" s="139"/>
    </row>
    <row r="76" spans="1:8" x14ac:dyDescent="0.2">
      <c r="B76" s="140"/>
      <c r="C76" s="139"/>
    </row>
    <row r="77" spans="1:8" x14ac:dyDescent="0.2">
      <c r="C77" s="135"/>
    </row>
    <row r="78" spans="1:8" x14ac:dyDescent="0.2">
      <c r="C78" s="135"/>
    </row>
  </sheetData>
  <mergeCells count="72">
    <mergeCell ref="H48:H58"/>
    <mergeCell ref="B49:D49"/>
    <mergeCell ref="B50:D50"/>
    <mergeCell ref="B51:D51"/>
    <mergeCell ref="B52:D52"/>
    <mergeCell ref="B53:D53"/>
    <mergeCell ref="B54:D54"/>
    <mergeCell ref="B55:D55"/>
    <mergeCell ref="B56:D56"/>
    <mergeCell ref="B57:D57"/>
    <mergeCell ref="B58:D58"/>
    <mergeCell ref="A42:G42"/>
    <mergeCell ref="A43:G43"/>
    <mergeCell ref="A44:G44"/>
    <mergeCell ref="A59:D59"/>
    <mergeCell ref="B48:D48"/>
    <mergeCell ref="E48:E58"/>
    <mergeCell ref="A72:C72"/>
    <mergeCell ref="D72:E72"/>
    <mergeCell ref="B69:C69"/>
    <mergeCell ref="D69:E69"/>
    <mergeCell ref="B70:C70"/>
    <mergeCell ref="D70:E70"/>
    <mergeCell ref="B71:C71"/>
    <mergeCell ref="D71:E71"/>
    <mergeCell ref="B65:C65"/>
    <mergeCell ref="D65:E65"/>
    <mergeCell ref="F65:G65"/>
    <mergeCell ref="A66:H66"/>
    <mergeCell ref="B68:C68"/>
    <mergeCell ref="D68:E68"/>
    <mergeCell ref="A62:H62"/>
    <mergeCell ref="B63:C63"/>
    <mergeCell ref="D63:E63"/>
    <mergeCell ref="F63:G63"/>
    <mergeCell ref="B64:C64"/>
    <mergeCell ref="D64:E64"/>
    <mergeCell ref="F64:G64"/>
    <mergeCell ref="A60:H60"/>
    <mergeCell ref="A19:H19"/>
    <mergeCell ref="A20:H20"/>
    <mergeCell ref="A23:H23"/>
    <mergeCell ref="A25:H25"/>
    <mergeCell ref="A26:A27"/>
    <mergeCell ref="B26:B27"/>
    <mergeCell ref="C26:C27"/>
    <mergeCell ref="D26:D27"/>
    <mergeCell ref="E26:F26"/>
    <mergeCell ref="G26:H26"/>
    <mergeCell ref="A39:D39"/>
    <mergeCell ref="A45:G45"/>
    <mergeCell ref="B47:D47"/>
    <mergeCell ref="A40:H40"/>
    <mergeCell ref="A41:G41"/>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E5FC2-4F07-4CD7-83AA-80FDEC54FC03}">
  <dimension ref="A1:J80"/>
  <sheetViews>
    <sheetView topLeftCell="A68" workbookViewId="0">
      <selection activeCell="B77" sqref="B77:C80"/>
    </sheetView>
  </sheetViews>
  <sheetFormatPr defaultRowHeight="12.75" x14ac:dyDescent="0.2"/>
  <cols>
    <col min="1" max="1" width="5.83203125" style="7" customWidth="1"/>
    <col min="2" max="2" width="42.33203125" style="7" customWidth="1"/>
    <col min="3" max="3" width="14.164062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95</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01.07.25'!$D$33</f>
        <v>2718.9</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01.07.25'!$AC$33+'[2]Оригинал Тариф с 01.07.25'!$AE$33)/2</f>
        <v>0.495</v>
      </c>
      <c r="E28" s="20">
        <f>'[28]Пушкина 6'!$G$9</f>
        <v>2718.9</v>
      </c>
      <c r="F28" s="20">
        <f>D28*E28*12</f>
        <v>16150.266000000001</v>
      </c>
      <c r="G28" s="20">
        <f>E28</f>
        <v>2718.9</v>
      </c>
      <c r="H28" s="20">
        <f>D28*G28*12</f>
        <v>16150.266000000001</v>
      </c>
    </row>
    <row r="29" spans="1:8" ht="25.5" x14ac:dyDescent="0.2">
      <c r="A29" s="29">
        <v>2</v>
      </c>
      <c r="B29" s="30" t="s">
        <v>67</v>
      </c>
      <c r="C29" s="18" t="s">
        <v>15</v>
      </c>
      <c r="D29" s="19">
        <f>('[2]Оригинал Тариф с 01.07.25'!$K$33+'[2]Оригинал Тариф с 01.07.25'!$M$33)/2</f>
        <v>0.185</v>
      </c>
      <c r="E29" s="20">
        <f>'[28]Пушкина 6'!$G$9</f>
        <v>2718.9</v>
      </c>
      <c r="F29" s="20">
        <f t="shared" ref="F29:F38" si="0">D29*E29*12</f>
        <v>6035.9580000000005</v>
      </c>
      <c r="G29" s="20">
        <f t="shared" ref="G29:G38" si="1">E29</f>
        <v>2718.9</v>
      </c>
      <c r="H29" s="20">
        <f t="shared" ref="H29:H38" si="2">D29*G29*12</f>
        <v>6035.9580000000005</v>
      </c>
    </row>
    <row r="30" spans="1:8" ht="24.75" customHeight="1" x14ac:dyDescent="0.2">
      <c r="A30" s="29">
        <v>3</v>
      </c>
      <c r="B30" s="30" t="s">
        <v>12</v>
      </c>
      <c r="C30" s="18" t="s">
        <v>15</v>
      </c>
      <c r="D30" s="19">
        <f>('[2]Оригинал Тариф с 01.07.25'!$AX$33+'[2]Оригинал Тариф с 01.07.25'!$AZ$33)/2</f>
        <v>1.5249999999999999</v>
      </c>
      <c r="E30" s="20">
        <f>'[28]Пушкина 6'!$G$9</f>
        <v>2718.9</v>
      </c>
      <c r="F30" s="20">
        <f t="shared" si="0"/>
        <v>49755.87</v>
      </c>
      <c r="G30" s="20">
        <f t="shared" si="1"/>
        <v>2718.9</v>
      </c>
      <c r="H30" s="20">
        <f t="shared" si="2"/>
        <v>49755.87</v>
      </c>
    </row>
    <row r="31" spans="1:8" ht="27.75" customHeight="1" x14ac:dyDescent="0.2">
      <c r="A31" s="29">
        <v>4</v>
      </c>
      <c r="B31" s="30" t="s">
        <v>13</v>
      </c>
      <c r="C31" s="18" t="s">
        <v>15</v>
      </c>
      <c r="D31" s="19">
        <f>('[2]Оригинал Тариф с 01.07.25'!$N$33+'[2]Оригинал Тариф с 01.07.25'!$P$33)/2</f>
        <v>2.88</v>
      </c>
      <c r="E31" s="20">
        <f>'[28]Пушкина 6'!$G$9</f>
        <v>2718.9</v>
      </c>
      <c r="F31" s="20">
        <f t="shared" si="0"/>
        <v>93965.183999999994</v>
      </c>
      <c r="G31" s="20">
        <f t="shared" si="1"/>
        <v>2718.9</v>
      </c>
      <c r="H31" s="20">
        <f t="shared" si="2"/>
        <v>93965.183999999994</v>
      </c>
    </row>
    <row r="32" spans="1:8" ht="25.5" x14ac:dyDescent="0.2">
      <c r="A32" s="29">
        <v>5</v>
      </c>
      <c r="B32" s="30" t="s">
        <v>23</v>
      </c>
      <c r="C32" s="18" t="s">
        <v>15</v>
      </c>
      <c r="D32" s="19">
        <f>('[2]Оригинал Тариф с 01.07.25'!$H$33+'[2]Оригинал Тариф с 01.07.25'!$J$33)/2</f>
        <v>1.585</v>
      </c>
      <c r="E32" s="20">
        <f>'[28]Пушкина 6'!$G$9</f>
        <v>2718.9</v>
      </c>
      <c r="F32" s="20">
        <f t="shared" si="0"/>
        <v>51713.478000000003</v>
      </c>
      <c r="G32" s="20">
        <f t="shared" si="1"/>
        <v>2718.9</v>
      </c>
      <c r="H32" s="20">
        <f t="shared" si="2"/>
        <v>51713.478000000003</v>
      </c>
    </row>
    <row r="33" spans="1:10" ht="76.5" x14ac:dyDescent="0.2">
      <c r="A33" s="29">
        <v>6</v>
      </c>
      <c r="B33" s="30" t="s">
        <v>17</v>
      </c>
      <c r="C33" s="18" t="s">
        <v>15</v>
      </c>
      <c r="D33" s="19">
        <f>('[2]Оригинал Тариф с 01.07.25'!$W$33+'[2]Оригинал Тариф с 01.07.25'!$Y$33)/2</f>
        <v>0.81499999999999995</v>
      </c>
      <c r="E33" s="20">
        <f>'[28]Пушкина 6'!$G$9</f>
        <v>2718.9</v>
      </c>
      <c r="F33" s="20">
        <f t="shared" si="0"/>
        <v>26590.841999999997</v>
      </c>
      <c r="G33" s="20">
        <f t="shared" si="1"/>
        <v>2718.9</v>
      </c>
      <c r="H33" s="20">
        <f t="shared" si="2"/>
        <v>26590.841999999997</v>
      </c>
    </row>
    <row r="34" spans="1:10" ht="76.5" x14ac:dyDescent="0.2">
      <c r="A34" s="29">
        <v>7</v>
      </c>
      <c r="B34" s="30" t="s">
        <v>18</v>
      </c>
      <c r="C34" s="18" t="s">
        <v>15</v>
      </c>
      <c r="D34" s="19">
        <f>('[2]Оригинал Тариф с 01.07.25'!$AI$33+'[2]Оригинал Тариф с 01.07.25'!$AK$33)/2</f>
        <v>1.74</v>
      </c>
      <c r="E34" s="20">
        <f>'[28]Пушкина 6'!$G$9</f>
        <v>2718.9</v>
      </c>
      <c r="F34" s="20">
        <f t="shared" si="0"/>
        <v>56770.632000000005</v>
      </c>
      <c r="G34" s="20">
        <f t="shared" si="1"/>
        <v>2718.9</v>
      </c>
      <c r="H34" s="20">
        <f t="shared" si="2"/>
        <v>56770.632000000005</v>
      </c>
    </row>
    <row r="35" spans="1:10" ht="76.5" x14ac:dyDescent="0.2">
      <c r="A35" s="29">
        <v>8</v>
      </c>
      <c r="B35" s="30" t="s">
        <v>19</v>
      </c>
      <c r="C35" s="18" t="s">
        <v>15</v>
      </c>
      <c r="D35" s="19">
        <f>('[2]Оригинал Тариф с 01.07.25'!$AO$33+'[2]Оригинал Тариф с 01.07.25'!$AQ$33)/2</f>
        <v>0.38</v>
      </c>
      <c r="E35" s="20">
        <f>'[28]Пушкина 6'!$G$9</f>
        <v>2718.9</v>
      </c>
      <c r="F35" s="20">
        <f t="shared" si="0"/>
        <v>12398.184000000001</v>
      </c>
      <c r="G35" s="20">
        <f t="shared" si="1"/>
        <v>2718.9</v>
      </c>
      <c r="H35" s="20">
        <f t="shared" si="2"/>
        <v>12398.184000000001</v>
      </c>
    </row>
    <row r="36" spans="1:10" ht="60.75" customHeight="1" x14ac:dyDescent="0.2">
      <c r="A36" s="29">
        <v>9</v>
      </c>
      <c r="B36" s="30" t="s">
        <v>20</v>
      </c>
      <c r="C36" s="18" t="s">
        <v>15</v>
      </c>
      <c r="D36" s="19">
        <f>('[2]Оригинал Тариф с 01.07.25'!$AR$33+'[2]Оригинал Тариф с 01.07.25'!$AT$33)/2</f>
        <v>0.13500000000000001</v>
      </c>
      <c r="E36" s="20">
        <f>'[28]Пушкина 6'!$G$9</f>
        <v>2718.9</v>
      </c>
      <c r="F36" s="20">
        <f t="shared" si="0"/>
        <v>4404.6180000000004</v>
      </c>
      <c r="G36" s="20">
        <f t="shared" si="1"/>
        <v>2718.9</v>
      </c>
      <c r="H36" s="20">
        <f t="shared" si="2"/>
        <v>4404.6180000000004</v>
      </c>
    </row>
    <row r="37" spans="1:10" ht="25.5" x14ac:dyDescent="0.2">
      <c r="A37" s="29">
        <v>10</v>
      </c>
      <c r="B37" s="30" t="s">
        <v>14</v>
      </c>
      <c r="C37" s="18" t="s">
        <v>15</v>
      </c>
      <c r="D37" s="19">
        <f>('[2]Оригинал Тариф с 01.07.25'!$AF$33+'[2]Оригинал Тариф с 01.07.25'!$AH$33)/2</f>
        <v>0.65999999999999992</v>
      </c>
      <c r="E37" s="20">
        <f>'[28]Пушкина 6'!$G$9</f>
        <v>2718.9</v>
      </c>
      <c r="F37" s="20">
        <f t="shared" si="0"/>
        <v>21533.687999999998</v>
      </c>
      <c r="G37" s="20">
        <f t="shared" si="1"/>
        <v>2718.9</v>
      </c>
      <c r="H37" s="20">
        <f t="shared" si="2"/>
        <v>21533.687999999998</v>
      </c>
    </row>
    <row r="38" spans="1:10" ht="38.25" x14ac:dyDescent="0.2">
      <c r="A38" s="29">
        <v>11</v>
      </c>
      <c r="B38" s="30" t="s">
        <v>21</v>
      </c>
      <c r="C38" s="18" t="s">
        <v>15</v>
      </c>
      <c r="D38" s="19">
        <f>('[2]Оригинал Тариф с 01.07.25'!$Q$33+'[2]Оригинал Тариф с 01.07.25'!$S$33)/2</f>
        <v>2.77</v>
      </c>
      <c r="E38" s="20">
        <f>'[28]Пушкина 6'!$G$9</f>
        <v>2718.9</v>
      </c>
      <c r="F38" s="20">
        <f t="shared" si="0"/>
        <v>90376.236000000004</v>
      </c>
      <c r="G38" s="20">
        <f t="shared" si="1"/>
        <v>2718.9</v>
      </c>
      <c r="H38" s="20">
        <f t="shared" si="2"/>
        <v>90376.236000000004</v>
      </c>
    </row>
    <row r="39" spans="1:10" ht="12.75" customHeight="1" x14ac:dyDescent="0.2">
      <c r="A39" s="212" t="s">
        <v>6</v>
      </c>
      <c r="B39" s="213"/>
      <c r="C39" s="213"/>
      <c r="D39" s="214"/>
      <c r="E39" s="21"/>
      <c r="F39" s="21">
        <f>SUM(F28:F38)</f>
        <v>429694.95600000001</v>
      </c>
      <c r="G39" s="21"/>
      <c r="H39" s="21">
        <f>SUM(H28:H38)</f>
        <v>429694.95600000001</v>
      </c>
    </row>
    <row r="40" spans="1:10" ht="45" customHeight="1" x14ac:dyDescent="0.2">
      <c r="A40" s="155" t="s">
        <v>134</v>
      </c>
      <c r="B40" s="169"/>
      <c r="C40" s="169"/>
      <c r="D40" s="169"/>
      <c r="E40" s="169"/>
      <c r="F40" s="169"/>
      <c r="G40" s="169"/>
      <c r="H40" s="169"/>
    </row>
    <row r="41" spans="1:10" ht="26.25" customHeight="1" x14ac:dyDescent="0.2">
      <c r="A41" s="221" t="s">
        <v>135</v>
      </c>
      <c r="B41" s="221"/>
      <c r="C41" s="221"/>
      <c r="D41" s="221"/>
      <c r="E41" s="221"/>
      <c r="F41" s="221"/>
      <c r="G41" s="221"/>
      <c r="H41" s="54">
        <v>-65276.598000000013</v>
      </c>
    </row>
    <row r="42" spans="1:10" ht="50.25" customHeight="1" x14ac:dyDescent="0.2">
      <c r="A42" s="221" t="s">
        <v>125</v>
      </c>
      <c r="B42" s="221"/>
      <c r="C42" s="221"/>
      <c r="D42" s="221"/>
      <c r="E42" s="221"/>
      <c r="F42" s="221"/>
      <c r="G42" s="221"/>
      <c r="H42" s="54">
        <v>102448.152</v>
      </c>
      <c r="J42" s="43"/>
    </row>
    <row r="43" spans="1:10" ht="40.5" customHeight="1" x14ac:dyDescent="0.2">
      <c r="A43" s="222" t="s">
        <v>126</v>
      </c>
      <c r="B43" s="223"/>
      <c r="C43" s="223"/>
      <c r="D43" s="223"/>
      <c r="E43" s="223"/>
      <c r="F43" s="223"/>
      <c r="G43" s="224"/>
      <c r="H43" s="54">
        <f>SUM(H41:H42)</f>
        <v>37171.553999999989</v>
      </c>
      <c r="J43" s="43"/>
    </row>
    <row r="44" spans="1:10" ht="30.75" customHeight="1" x14ac:dyDescent="0.2">
      <c r="A44" s="221" t="s">
        <v>127</v>
      </c>
      <c r="B44" s="221"/>
      <c r="C44" s="221"/>
      <c r="D44" s="221"/>
      <c r="E44" s="221"/>
      <c r="F44" s="221"/>
      <c r="G44" s="221"/>
      <c r="H44" s="54">
        <v>398785.74000000005</v>
      </c>
    </row>
    <row r="45" spans="1:10" ht="27" customHeight="1" x14ac:dyDescent="0.2">
      <c r="A45" s="221" t="s">
        <v>128</v>
      </c>
      <c r="B45" s="221"/>
      <c r="C45" s="221"/>
      <c r="D45" s="221"/>
      <c r="E45" s="221"/>
      <c r="F45" s="221"/>
      <c r="G45" s="221"/>
      <c r="H45" s="62">
        <f>H43-H44</f>
        <v>-361614.18600000005</v>
      </c>
    </row>
    <row r="46" spans="1:10" ht="16.5" customHeight="1" x14ac:dyDescent="0.2">
      <c r="A46" s="40"/>
      <c r="B46" s="41"/>
      <c r="C46" s="41"/>
      <c r="D46" s="41"/>
      <c r="E46" s="41"/>
      <c r="F46" s="41"/>
      <c r="G46" s="41"/>
      <c r="H46" s="41"/>
    </row>
    <row r="47" spans="1:10" ht="145.35" customHeight="1" x14ac:dyDescent="0.2">
      <c r="A47" s="44" t="s">
        <v>1</v>
      </c>
      <c r="B47" s="152" t="s">
        <v>8</v>
      </c>
      <c r="C47" s="152"/>
      <c r="D47" s="152"/>
      <c r="E47" s="46" t="s">
        <v>41</v>
      </c>
      <c r="F47" s="1" t="s">
        <v>9</v>
      </c>
      <c r="G47" s="2" t="s">
        <v>42</v>
      </c>
      <c r="H47" s="2" t="s">
        <v>43</v>
      </c>
    </row>
    <row r="48" spans="1:10" ht="24.95" customHeight="1" x14ac:dyDescent="0.2">
      <c r="A48" s="60">
        <v>1</v>
      </c>
      <c r="B48" s="248" t="s">
        <v>565</v>
      </c>
      <c r="C48" s="248"/>
      <c r="D48" s="248"/>
      <c r="E48" s="207" t="s">
        <v>130</v>
      </c>
      <c r="F48" s="57">
        <v>279845.77</v>
      </c>
      <c r="G48" s="18" t="s">
        <v>566</v>
      </c>
      <c r="H48" s="207" t="s">
        <v>131</v>
      </c>
    </row>
    <row r="49" spans="1:8" ht="24.95" customHeight="1" x14ac:dyDescent="0.2">
      <c r="A49" s="60">
        <v>2</v>
      </c>
      <c r="B49" s="248" t="s">
        <v>567</v>
      </c>
      <c r="C49" s="248"/>
      <c r="D49" s="248"/>
      <c r="E49" s="208"/>
      <c r="F49" s="57">
        <v>1540.84</v>
      </c>
      <c r="G49" s="57" t="s">
        <v>245</v>
      </c>
      <c r="H49" s="208"/>
    </row>
    <row r="50" spans="1:8" ht="24.95" customHeight="1" x14ac:dyDescent="0.2">
      <c r="A50" s="60">
        <v>3</v>
      </c>
      <c r="B50" s="248" t="s">
        <v>568</v>
      </c>
      <c r="C50" s="248"/>
      <c r="D50" s="248"/>
      <c r="E50" s="208"/>
      <c r="F50" s="57">
        <v>15295.41</v>
      </c>
      <c r="G50" s="18" t="s">
        <v>139</v>
      </c>
      <c r="H50" s="208"/>
    </row>
    <row r="51" spans="1:8" ht="24.95" customHeight="1" x14ac:dyDescent="0.2">
      <c r="A51" s="60">
        <v>4</v>
      </c>
      <c r="B51" s="248" t="s">
        <v>569</v>
      </c>
      <c r="C51" s="248"/>
      <c r="D51" s="248"/>
      <c r="E51" s="208"/>
      <c r="F51" s="57">
        <v>7656.16</v>
      </c>
      <c r="G51" s="57"/>
      <c r="H51" s="208"/>
    </row>
    <row r="52" spans="1:8" ht="24.95" customHeight="1" x14ac:dyDescent="0.2">
      <c r="A52" s="60">
        <v>5</v>
      </c>
      <c r="B52" s="248" t="s">
        <v>570</v>
      </c>
      <c r="C52" s="248"/>
      <c r="D52" s="248"/>
      <c r="E52" s="208"/>
      <c r="F52" s="57">
        <v>10812.41</v>
      </c>
      <c r="G52" s="57" t="s">
        <v>571</v>
      </c>
      <c r="H52" s="208"/>
    </row>
    <row r="53" spans="1:8" ht="33" customHeight="1" x14ac:dyDescent="0.2">
      <c r="A53" s="60">
        <v>6</v>
      </c>
      <c r="B53" s="248" t="s">
        <v>572</v>
      </c>
      <c r="C53" s="248"/>
      <c r="D53" s="248"/>
      <c r="E53" s="208"/>
      <c r="F53" s="97">
        <v>45460.79</v>
      </c>
      <c r="G53" s="18" t="s">
        <v>573</v>
      </c>
      <c r="H53" s="208"/>
    </row>
    <row r="54" spans="1:8" ht="24.95" customHeight="1" x14ac:dyDescent="0.2">
      <c r="A54" s="60">
        <v>7</v>
      </c>
      <c r="B54" s="248" t="s">
        <v>489</v>
      </c>
      <c r="C54" s="248"/>
      <c r="D54" s="248"/>
      <c r="E54" s="208"/>
      <c r="F54" s="97">
        <v>2429.25</v>
      </c>
      <c r="G54" s="18" t="s">
        <v>437</v>
      </c>
      <c r="H54" s="208"/>
    </row>
    <row r="55" spans="1:8" ht="38.25" customHeight="1" x14ac:dyDescent="0.2">
      <c r="A55" s="60">
        <v>8</v>
      </c>
      <c r="B55" s="248" t="s">
        <v>574</v>
      </c>
      <c r="C55" s="248"/>
      <c r="D55" s="248"/>
      <c r="E55" s="208"/>
      <c r="F55" s="97">
        <v>20287.250000000004</v>
      </c>
      <c r="G55" s="18" t="s">
        <v>575</v>
      </c>
      <c r="H55" s="208"/>
    </row>
    <row r="56" spans="1:8" ht="24.95" customHeight="1" x14ac:dyDescent="0.2">
      <c r="A56" s="60">
        <v>9</v>
      </c>
      <c r="B56" s="248" t="s">
        <v>576</v>
      </c>
      <c r="C56" s="248"/>
      <c r="D56" s="248"/>
      <c r="E56" s="208"/>
      <c r="F56" s="97">
        <v>3730.26</v>
      </c>
      <c r="G56" s="57"/>
      <c r="H56" s="208"/>
    </row>
    <row r="57" spans="1:8" ht="24.95" customHeight="1" x14ac:dyDescent="0.2">
      <c r="A57" s="60">
        <v>10</v>
      </c>
      <c r="B57" s="248" t="s">
        <v>577</v>
      </c>
      <c r="C57" s="248"/>
      <c r="D57" s="248"/>
      <c r="E57" s="208"/>
      <c r="F57" s="97">
        <v>9779.58</v>
      </c>
      <c r="G57" s="18" t="s">
        <v>578</v>
      </c>
      <c r="H57" s="208"/>
    </row>
    <row r="58" spans="1:8" ht="24.95" customHeight="1" x14ac:dyDescent="0.2">
      <c r="A58" s="60">
        <v>11</v>
      </c>
      <c r="B58" s="248" t="s">
        <v>129</v>
      </c>
      <c r="C58" s="248"/>
      <c r="D58" s="248"/>
      <c r="E58" s="208"/>
      <c r="F58" s="97">
        <v>1200</v>
      </c>
      <c r="G58" s="57"/>
      <c r="H58" s="208"/>
    </row>
    <row r="59" spans="1:8" ht="24.95" customHeight="1" x14ac:dyDescent="0.2">
      <c r="A59" s="60">
        <v>12</v>
      </c>
      <c r="B59" s="248" t="s">
        <v>579</v>
      </c>
      <c r="C59" s="248"/>
      <c r="D59" s="248"/>
      <c r="E59" s="209"/>
      <c r="F59" s="97">
        <v>748.02</v>
      </c>
      <c r="G59" s="18" t="s">
        <v>580</v>
      </c>
      <c r="H59" s="209"/>
    </row>
    <row r="60" spans="1:8" ht="24.95" customHeight="1" x14ac:dyDescent="0.2">
      <c r="A60" s="146" t="s">
        <v>6</v>
      </c>
      <c r="B60" s="147"/>
      <c r="C60" s="147"/>
      <c r="D60" s="148"/>
      <c r="E60" s="52"/>
      <c r="F60" s="53">
        <f>SUM(F48:F59)</f>
        <v>398785.74</v>
      </c>
      <c r="G60" s="61"/>
      <c r="H60" s="12"/>
    </row>
    <row r="61" spans="1:8" ht="19.5" customHeight="1" x14ac:dyDescent="0.2">
      <c r="A61" s="196" t="s">
        <v>59</v>
      </c>
      <c r="B61" s="196"/>
      <c r="C61" s="196"/>
      <c r="D61" s="196"/>
      <c r="E61" s="196"/>
      <c r="F61" s="196"/>
      <c r="G61" s="196"/>
      <c r="H61" s="196"/>
    </row>
    <row r="62" spans="1:8" ht="27.75" customHeight="1" x14ac:dyDescent="0.2">
      <c r="A62" s="10"/>
      <c r="B62" s="10"/>
      <c r="C62" s="10"/>
      <c r="D62" s="10"/>
      <c r="E62" s="10"/>
      <c r="F62" s="10"/>
      <c r="G62" s="33">
        <f>'[1]Оригинал Тариф с 01.07.25'!$BK$33</f>
        <v>161828.92800000001</v>
      </c>
      <c r="H62" s="10"/>
    </row>
    <row r="63" spans="1:8" ht="41.25" customHeight="1" x14ac:dyDescent="0.2">
      <c r="A63" s="155" t="s">
        <v>28</v>
      </c>
      <c r="B63" s="155"/>
      <c r="C63" s="155"/>
      <c r="D63" s="155"/>
      <c r="E63" s="155"/>
      <c r="F63" s="155"/>
      <c r="G63" s="155"/>
      <c r="H63" s="155"/>
    </row>
    <row r="64" spans="1:8" ht="138" customHeight="1" x14ac:dyDescent="0.2">
      <c r="A64" s="6" t="s">
        <v>29</v>
      </c>
      <c r="B64" s="156" t="s">
        <v>30</v>
      </c>
      <c r="C64" s="156"/>
      <c r="D64" s="156" t="s">
        <v>31</v>
      </c>
      <c r="E64" s="156"/>
      <c r="F64" s="156" t="s">
        <v>32</v>
      </c>
      <c r="G64" s="156"/>
    </row>
    <row r="65" spans="1:8" ht="15.75" x14ac:dyDescent="0.2">
      <c r="A65" s="4">
        <v>1</v>
      </c>
      <c r="B65" s="197">
        <v>2</v>
      </c>
      <c r="C65" s="197"/>
      <c r="D65" s="197">
        <v>3</v>
      </c>
      <c r="E65" s="197"/>
      <c r="F65" s="197">
        <v>4</v>
      </c>
      <c r="G65" s="197"/>
    </row>
    <row r="66" spans="1:8" ht="12.75" customHeight="1" x14ac:dyDescent="0.2">
      <c r="A66" s="6"/>
      <c r="B66" s="157">
        <v>0</v>
      </c>
      <c r="C66" s="159"/>
      <c r="D66" s="157">
        <v>0</v>
      </c>
      <c r="E66" s="159"/>
      <c r="F66" s="225">
        <v>0</v>
      </c>
      <c r="G66" s="226"/>
    </row>
    <row r="67" spans="1:8" ht="119.25" customHeight="1" x14ac:dyDescent="0.2">
      <c r="A67" s="155" t="s">
        <v>33</v>
      </c>
      <c r="B67" s="155"/>
      <c r="C67" s="155"/>
      <c r="D67" s="155"/>
      <c r="E67" s="155"/>
      <c r="F67" s="155"/>
      <c r="G67" s="155"/>
      <c r="H67" s="155"/>
    </row>
    <row r="68" spans="1:8" ht="15.75" x14ac:dyDescent="0.2">
      <c r="A68" s="5"/>
    </row>
    <row r="69" spans="1:8" ht="78.75" x14ac:dyDescent="0.2">
      <c r="A69" s="6" t="s">
        <v>29</v>
      </c>
      <c r="B69" s="156" t="s">
        <v>34</v>
      </c>
      <c r="C69" s="156"/>
      <c r="D69" s="156" t="s">
        <v>35</v>
      </c>
      <c r="E69" s="156"/>
      <c r="F69" s="6" t="s">
        <v>36</v>
      </c>
      <c r="G69" s="6" t="s">
        <v>37</v>
      </c>
      <c r="H69" s="4" t="s">
        <v>38</v>
      </c>
    </row>
    <row r="70" spans="1:8" ht="15.75" x14ac:dyDescent="0.2">
      <c r="A70" s="4">
        <v>1</v>
      </c>
      <c r="B70" s="197">
        <v>2</v>
      </c>
      <c r="C70" s="197"/>
      <c r="D70" s="197">
        <v>3</v>
      </c>
      <c r="E70" s="197"/>
      <c r="F70" s="4">
        <v>4</v>
      </c>
      <c r="G70" s="4">
        <v>5</v>
      </c>
      <c r="H70" s="4">
        <v>6</v>
      </c>
    </row>
    <row r="71" spans="1:8" ht="47.25" customHeight="1" x14ac:dyDescent="0.2">
      <c r="A71" s="6">
        <v>1</v>
      </c>
      <c r="B71" s="156" t="s">
        <v>39</v>
      </c>
      <c r="C71" s="156"/>
      <c r="D71" s="164">
        <v>140908.35999999999</v>
      </c>
      <c r="E71" s="164"/>
      <c r="F71" s="4">
        <v>731413.58</v>
      </c>
      <c r="G71" s="4">
        <v>748676.64</v>
      </c>
      <c r="H71" s="4">
        <f>F71-G71+D71</f>
        <v>123645.29999999993</v>
      </c>
    </row>
    <row r="72" spans="1:8" ht="44.25" customHeight="1" x14ac:dyDescent="0.2">
      <c r="A72" s="6">
        <v>2</v>
      </c>
      <c r="B72" s="156" t="s">
        <v>40</v>
      </c>
      <c r="C72" s="156"/>
      <c r="D72" s="160">
        <v>6631.5</v>
      </c>
      <c r="E72" s="161"/>
      <c r="F72" s="4">
        <v>14121.65</v>
      </c>
      <c r="G72" s="4">
        <v>0</v>
      </c>
      <c r="H72" s="4">
        <f>F72-G72+D72</f>
        <v>20753.150000000001</v>
      </c>
    </row>
    <row r="73" spans="1:8" ht="15.75" customHeight="1" x14ac:dyDescent="0.2">
      <c r="A73" s="157" t="s">
        <v>22</v>
      </c>
      <c r="B73" s="158"/>
      <c r="C73" s="159"/>
      <c r="D73" s="165"/>
      <c r="E73" s="165"/>
      <c r="F73" s="6"/>
      <c r="G73" s="6"/>
      <c r="H73" s="4"/>
    </row>
    <row r="77" spans="1:8" x14ac:dyDescent="0.2">
      <c r="B77" s="140"/>
      <c r="C77" s="139"/>
    </row>
    <row r="78" spans="1:8" x14ac:dyDescent="0.2">
      <c r="B78" s="140"/>
      <c r="C78" s="139"/>
    </row>
    <row r="79" spans="1:8" x14ac:dyDescent="0.2">
      <c r="C79" s="135"/>
    </row>
    <row r="80" spans="1:8" x14ac:dyDescent="0.2">
      <c r="C80" s="135"/>
    </row>
  </sheetData>
  <mergeCells count="73">
    <mergeCell ref="H48:H59"/>
    <mergeCell ref="B49:D49"/>
    <mergeCell ref="B50:D50"/>
    <mergeCell ref="B51:D51"/>
    <mergeCell ref="B52:D52"/>
    <mergeCell ref="B53:D53"/>
    <mergeCell ref="B54:D54"/>
    <mergeCell ref="B55:D55"/>
    <mergeCell ref="B56:D56"/>
    <mergeCell ref="B57:D57"/>
    <mergeCell ref="B58:D58"/>
    <mergeCell ref="B59:D59"/>
    <mergeCell ref="A42:G42"/>
    <mergeCell ref="A43:G43"/>
    <mergeCell ref="A44:G44"/>
    <mergeCell ref="A60:D60"/>
    <mergeCell ref="B48:D48"/>
    <mergeCell ref="E48:E59"/>
    <mergeCell ref="A73:C73"/>
    <mergeCell ref="D73:E73"/>
    <mergeCell ref="B70:C70"/>
    <mergeCell ref="D70:E70"/>
    <mergeCell ref="B71:C71"/>
    <mergeCell ref="D71:E71"/>
    <mergeCell ref="B72:C72"/>
    <mergeCell ref="D72:E72"/>
    <mergeCell ref="B66:C66"/>
    <mergeCell ref="D66:E66"/>
    <mergeCell ref="F66:G66"/>
    <mergeCell ref="A67:H67"/>
    <mergeCell ref="B69:C69"/>
    <mergeCell ref="D69:E69"/>
    <mergeCell ref="A63:H63"/>
    <mergeCell ref="B64:C64"/>
    <mergeCell ref="D64:E64"/>
    <mergeCell ref="F64:G64"/>
    <mergeCell ref="B65:C65"/>
    <mergeCell ref="D65:E65"/>
    <mergeCell ref="F65:G65"/>
    <mergeCell ref="A61:H61"/>
    <mergeCell ref="A19:H19"/>
    <mergeCell ref="A20:H20"/>
    <mergeCell ref="A23:H23"/>
    <mergeCell ref="A25:H25"/>
    <mergeCell ref="A26:A27"/>
    <mergeCell ref="B26:B27"/>
    <mergeCell ref="C26:C27"/>
    <mergeCell ref="D26:D27"/>
    <mergeCell ref="E26:F26"/>
    <mergeCell ref="G26:H26"/>
    <mergeCell ref="A39:D39"/>
    <mergeCell ref="A45:G45"/>
    <mergeCell ref="B47:D47"/>
    <mergeCell ref="A40:H40"/>
    <mergeCell ref="A41:G41"/>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0762-F3B3-437F-9CDF-7D7F6FA0C541}">
  <sheetPr>
    <pageSetUpPr fitToPage="1"/>
  </sheetPr>
  <dimension ref="A1:H70"/>
  <sheetViews>
    <sheetView topLeftCell="A53" zoomScale="77" zoomScaleNormal="77" workbookViewId="0">
      <selection activeCell="B67" sqref="B67:C70"/>
    </sheetView>
  </sheetViews>
  <sheetFormatPr defaultRowHeight="12.75" x14ac:dyDescent="0.2"/>
  <cols>
    <col min="1" max="1" width="5.83203125" style="7" customWidth="1"/>
    <col min="2" max="2" width="46.1640625" style="7" customWidth="1"/>
    <col min="3" max="3" width="18.1640625" style="7" customWidth="1"/>
    <col min="4" max="4" width="16.1640625" style="7" customWidth="1"/>
    <col min="5" max="5" width="18.5" style="7" customWidth="1"/>
    <col min="6" max="6" width="21.6640625" style="7" customWidth="1"/>
    <col min="7" max="7" width="23.5" style="7" customWidth="1"/>
    <col min="8" max="8" width="32" style="7" customWidth="1"/>
  </cols>
  <sheetData>
    <row r="1" spans="1:8" s="13" customFormat="1" ht="18.75" x14ac:dyDescent="0.3">
      <c r="G1" s="173" t="s">
        <v>44</v>
      </c>
      <c r="H1" s="173"/>
    </row>
    <row r="2" spans="1:8" s="13" customFormat="1" ht="18.75" x14ac:dyDescent="0.3">
      <c r="G2" s="173" t="s">
        <v>45</v>
      </c>
      <c r="H2" s="173"/>
    </row>
    <row r="3" spans="1:8" s="13" customFormat="1" ht="18.75" x14ac:dyDescent="0.3">
      <c r="G3" s="173" t="s">
        <v>46</v>
      </c>
      <c r="H3" s="173"/>
    </row>
    <row r="4" spans="1:8" s="14" customFormat="1" ht="18.75" x14ac:dyDescent="0.3">
      <c r="G4" s="173" t="s">
        <v>47</v>
      </c>
      <c r="H4" s="173"/>
    </row>
    <row r="5" spans="1:8" s="14" customFormat="1" ht="33.75" customHeight="1" x14ac:dyDescent="0.3">
      <c r="G5" s="174" t="s">
        <v>52</v>
      </c>
      <c r="H5" s="174"/>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65</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01.07.25'!$D$7</f>
        <v>289.3</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4.25" customHeight="1" x14ac:dyDescent="0.2">
      <c r="A27" s="187"/>
      <c r="B27" s="189"/>
      <c r="C27" s="191"/>
      <c r="D27" s="189"/>
      <c r="E27" s="16" t="s">
        <v>5</v>
      </c>
      <c r="F27" s="17" t="s">
        <v>26</v>
      </c>
      <c r="G27" s="16" t="s">
        <v>5</v>
      </c>
      <c r="H27" s="17" t="s">
        <v>27</v>
      </c>
    </row>
    <row r="28" spans="1:8" ht="25.5" x14ac:dyDescent="0.2">
      <c r="A28" s="22">
        <v>1</v>
      </c>
      <c r="B28" s="16" t="s">
        <v>11</v>
      </c>
      <c r="C28" s="23" t="s">
        <v>15</v>
      </c>
      <c r="D28" s="24">
        <f>('[2]Оригинал Тариф с 01.07.25'!$AC$7+'[2]Оригинал Тариф с 01.07.25'!$AE$7)/2</f>
        <v>0.495</v>
      </c>
      <c r="E28" s="25">
        <f>$G$21</f>
        <v>289.3</v>
      </c>
      <c r="F28" s="25">
        <f>D28*E28*12</f>
        <v>1718.442</v>
      </c>
      <c r="G28" s="25">
        <f>E28</f>
        <v>289.3</v>
      </c>
      <c r="H28" s="25">
        <f>D28*G28*12</f>
        <v>1718.442</v>
      </c>
    </row>
    <row r="29" spans="1:8" ht="24" x14ac:dyDescent="0.2">
      <c r="A29" s="22">
        <v>2</v>
      </c>
      <c r="B29" s="26" t="s">
        <v>12</v>
      </c>
      <c r="C29" s="23" t="s">
        <v>15</v>
      </c>
      <c r="D29" s="24">
        <f>('[2]Оригинал Тариф с 01.07.25'!$AX$7+'[2]Оригинал Тариф с 01.07.25'!$AZ$7)/2</f>
        <v>1.5249999999999999</v>
      </c>
      <c r="E29" s="25">
        <f t="shared" ref="E29:E37" si="0">$G$21</f>
        <v>289.3</v>
      </c>
      <c r="F29" s="25">
        <f t="shared" ref="F29:F37" si="1">D29*E29*12</f>
        <v>5294.1900000000005</v>
      </c>
      <c r="G29" s="25">
        <f t="shared" ref="G29:G37" si="2">E29</f>
        <v>289.3</v>
      </c>
      <c r="H29" s="25">
        <f t="shared" ref="H29:H37" si="3">D29*G29*12</f>
        <v>5294.1900000000005</v>
      </c>
    </row>
    <row r="30" spans="1:8" ht="48" customHeight="1" x14ac:dyDescent="0.2">
      <c r="A30" s="22">
        <v>3</v>
      </c>
      <c r="B30" s="26" t="s">
        <v>13</v>
      </c>
      <c r="C30" s="23" t="s">
        <v>15</v>
      </c>
      <c r="D30" s="24">
        <f>('[2]Оригинал Тариф с 01.07.25'!$N$7+'[2]Оригинал Тариф с 01.07.25'!$P$7)/2</f>
        <v>2.87</v>
      </c>
      <c r="E30" s="25">
        <f t="shared" si="0"/>
        <v>289.3</v>
      </c>
      <c r="F30" s="25">
        <f t="shared" si="1"/>
        <v>9963.4920000000002</v>
      </c>
      <c r="G30" s="25">
        <f t="shared" si="2"/>
        <v>289.3</v>
      </c>
      <c r="H30" s="25">
        <f t="shared" si="3"/>
        <v>9963.4920000000002</v>
      </c>
    </row>
    <row r="31" spans="1:8" ht="24" x14ac:dyDescent="0.2">
      <c r="A31" s="22">
        <v>4</v>
      </c>
      <c r="B31" s="26" t="s">
        <v>23</v>
      </c>
      <c r="C31" s="23" t="s">
        <v>15</v>
      </c>
      <c r="D31" s="24">
        <f>('[2]Оригинал Тариф с 01.07.25'!$H$7+'[2]Оригинал Тариф с 01.07.25'!$J$7)/2</f>
        <v>0.49</v>
      </c>
      <c r="E31" s="25">
        <f t="shared" si="0"/>
        <v>289.3</v>
      </c>
      <c r="F31" s="25">
        <f t="shared" si="1"/>
        <v>1701.0840000000001</v>
      </c>
      <c r="G31" s="25">
        <f t="shared" si="2"/>
        <v>289.3</v>
      </c>
      <c r="H31" s="25">
        <f t="shared" si="3"/>
        <v>1701.0840000000001</v>
      </c>
    </row>
    <row r="32" spans="1:8" ht="100.5" customHeight="1" x14ac:dyDescent="0.2">
      <c r="A32" s="22">
        <v>5</v>
      </c>
      <c r="B32" s="26" t="s">
        <v>17</v>
      </c>
      <c r="C32" s="23" t="s">
        <v>15</v>
      </c>
      <c r="D32" s="24">
        <f>('[2]Оригинал Тариф с 01.07.25'!$W$7+'[2]Оригинал Тариф с 01.07.25'!$Y$7)/2</f>
        <v>0.74</v>
      </c>
      <c r="E32" s="25">
        <f t="shared" si="0"/>
        <v>289.3</v>
      </c>
      <c r="F32" s="25">
        <f t="shared" si="1"/>
        <v>2568.9839999999999</v>
      </c>
      <c r="G32" s="25">
        <f t="shared" si="2"/>
        <v>289.3</v>
      </c>
      <c r="H32" s="25">
        <f t="shared" si="3"/>
        <v>2568.9839999999999</v>
      </c>
    </row>
    <row r="33" spans="1:8" ht="99.75" customHeight="1" x14ac:dyDescent="0.2">
      <c r="A33" s="22">
        <v>6</v>
      </c>
      <c r="B33" s="26" t="s">
        <v>18</v>
      </c>
      <c r="C33" s="23" t="s">
        <v>15</v>
      </c>
      <c r="D33" s="24">
        <f>('[2]Оригинал Тариф с 01.07.25'!$AI$7+'[2]Оригинал Тариф с 01.07.25'!$AK$7)/2</f>
        <v>1.615</v>
      </c>
      <c r="E33" s="25">
        <f t="shared" si="0"/>
        <v>289.3</v>
      </c>
      <c r="F33" s="25">
        <f t="shared" si="1"/>
        <v>5606.634</v>
      </c>
      <c r="G33" s="25">
        <f t="shared" si="2"/>
        <v>289.3</v>
      </c>
      <c r="H33" s="25">
        <f t="shared" si="3"/>
        <v>5606.634</v>
      </c>
    </row>
    <row r="34" spans="1:8" ht="72" x14ac:dyDescent="0.2">
      <c r="A34" s="22">
        <v>7</v>
      </c>
      <c r="B34" s="26" t="s">
        <v>19</v>
      </c>
      <c r="C34" s="23" t="s">
        <v>15</v>
      </c>
      <c r="D34" s="24">
        <f>('[2]Оригинал Тариф с 01.07.25'!$AO$7+'[2]Оригинал Тариф с 01.07.25'!$AQ$7)/2</f>
        <v>0.38</v>
      </c>
      <c r="E34" s="25">
        <f t="shared" si="0"/>
        <v>289.3</v>
      </c>
      <c r="F34" s="25">
        <f t="shared" si="1"/>
        <v>1319.2080000000001</v>
      </c>
      <c r="G34" s="25">
        <f t="shared" si="2"/>
        <v>289.3</v>
      </c>
      <c r="H34" s="25">
        <f t="shared" si="3"/>
        <v>1319.2080000000001</v>
      </c>
    </row>
    <row r="35" spans="1:8" ht="98.25" customHeight="1" x14ac:dyDescent="0.2">
      <c r="A35" s="22">
        <v>8</v>
      </c>
      <c r="B35" s="26" t="s">
        <v>20</v>
      </c>
      <c r="C35" s="23" t="s">
        <v>15</v>
      </c>
      <c r="D35" s="24">
        <f>('[2]Оригинал Тариф с 01.07.25'!$AR$7+'[2]Оригинал Тариф с 01.07.25'!$AT$7)/2</f>
        <v>0.13500000000000001</v>
      </c>
      <c r="E35" s="25">
        <f t="shared" si="0"/>
        <v>289.3</v>
      </c>
      <c r="F35" s="25">
        <f t="shared" si="1"/>
        <v>468.66600000000005</v>
      </c>
      <c r="G35" s="25">
        <f t="shared" si="2"/>
        <v>289.3</v>
      </c>
      <c r="H35" s="25">
        <f t="shared" si="3"/>
        <v>468.66600000000005</v>
      </c>
    </row>
    <row r="36" spans="1:8" ht="24" x14ac:dyDescent="0.2">
      <c r="A36" s="22">
        <v>9</v>
      </c>
      <c r="B36" s="26" t="s">
        <v>14</v>
      </c>
      <c r="C36" s="23" t="s">
        <v>15</v>
      </c>
      <c r="D36" s="24">
        <f>('[2]Оригинал Тариф с 01.07.25'!$AF$7+'[2]Оригинал Тариф с 01.07.25'!$AH$7)/2</f>
        <v>1.3599999999999999</v>
      </c>
      <c r="E36" s="25">
        <f t="shared" si="0"/>
        <v>289.3</v>
      </c>
      <c r="F36" s="25">
        <f t="shared" si="1"/>
        <v>4721.3760000000002</v>
      </c>
      <c r="G36" s="25">
        <f t="shared" si="2"/>
        <v>289.3</v>
      </c>
      <c r="H36" s="25">
        <f t="shared" si="3"/>
        <v>4721.3760000000002</v>
      </c>
    </row>
    <row r="37" spans="1:8" ht="52.5" customHeight="1" x14ac:dyDescent="0.2">
      <c r="A37" s="22">
        <v>10</v>
      </c>
      <c r="B37" s="26" t="s">
        <v>21</v>
      </c>
      <c r="C37" s="23" t="s">
        <v>15</v>
      </c>
      <c r="D37" s="24">
        <f>('[2]Оригинал Тариф с 01.07.25'!$Q$7+'[2]Оригинал Тариф с 01.07.25'!$S$7)/2</f>
        <v>2.77</v>
      </c>
      <c r="E37" s="25">
        <f t="shared" si="0"/>
        <v>289.3</v>
      </c>
      <c r="F37" s="25">
        <f t="shared" si="1"/>
        <v>9616.3320000000003</v>
      </c>
      <c r="G37" s="25">
        <f t="shared" si="2"/>
        <v>289.3</v>
      </c>
      <c r="H37" s="25">
        <f t="shared" si="3"/>
        <v>9616.3320000000003</v>
      </c>
    </row>
    <row r="38" spans="1:8" ht="11.25" customHeight="1" x14ac:dyDescent="0.2">
      <c r="A38" s="166" t="s">
        <v>6</v>
      </c>
      <c r="B38" s="167"/>
      <c r="C38" s="167"/>
      <c r="D38" s="168"/>
      <c r="E38" s="27"/>
      <c r="F38" s="27">
        <f>SUM(F28:F37)</f>
        <v>42978.408000000003</v>
      </c>
      <c r="G38" s="27"/>
      <c r="H38" s="27">
        <f>SUM(H28:H37)</f>
        <v>42978.408000000003</v>
      </c>
    </row>
    <row r="39" spans="1:8" ht="45" customHeight="1" x14ac:dyDescent="0.2">
      <c r="A39" s="155" t="s">
        <v>134</v>
      </c>
      <c r="B39" s="169"/>
      <c r="C39" s="169"/>
      <c r="D39" s="169"/>
      <c r="E39" s="169"/>
      <c r="F39" s="169"/>
      <c r="G39" s="169"/>
      <c r="H39" s="169"/>
    </row>
    <row r="40" spans="1:8" ht="26.25" customHeight="1" x14ac:dyDescent="0.2">
      <c r="A40" s="149" t="s">
        <v>135</v>
      </c>
      <c r="B40" s="149"/>
      <c r="C40" s="149"/>
      <c r="D40" s="149"/>
      <c r="E40" s="149"/>
      <c r="F40" s="149"/>
      <c r="G40" s="149"/>
      <c r="H40" s="54">
        <v>-25615.619999999988</v>
      </c>
    </row>
    <row r="41" spans="1:8" ht="50.25" customHeight="1" x14ac:dyDescent="0.2">
      <c r="A41" s="149" t="s">
        <v>125</v>
      </c>
      <c r="B41" s="149"/>
      <c r="C41" s="149"/>
      <c r="D41" s="149"/>
      <c r="E41" s="149"/>
      <c r="F41" s="149"/>
      <c r="G41" s="149"/>
      <c r="H41" s="54">
        <v>5172.6840000000011</v>
      </c>
    </row>
    <row r="42" spans="1:8" ht="33.75" customHeight="1" x14ac:dyDescent="0.2">
      <c r="A42" s="170" t="s">
        <v>126</v>
      </c>
      <c r="B42" s="171"/>
      <c r="C42" s="171"/>
      <c r="D42" s="171"/>
      <c r="E42" s="171"/>
      <c r="F42" s="171"/>
      <c r="G42" s="172"/>
      <c r="H42" s="54">
        <f>SUM(H40:H41)</f>
        <v>-20442.935999999987</v>
      </c>
    </row>
    <row r="43" spans="1:8" ht="30.75" customHeight="1" x14ac:dyDescent="0.2">
      <c r="A43" s="149" t="s">
        <v>127</v>
      </c>
      <c r="B43" s="149"/>
      <c r="C43" s="149"/>
      <c r="D43" s="149"/>
      <c r="E43" s="149"/>
      <c r="F43" s="149"/>
      <c r="G43" s="149"/>
      <c r="H43" s="54">
        <v>10439.950000000001</v>
      </c>
    </row>
    <row r="44" spans="1:8" ht="27" customHeight="1" x14ac:dyDescent="0.2">
      <c r="A44" s="149" t="s">
        <v>128</v>
      </c>
      <c r="B44" s="149"/>
      <c r="C44" s="149"/>
      <c r="D44" s="149"/>
      <c r="E44" s="149"/>
      <c r="F44" s="149"/>
      <c r="G44" s="149"/>
      <c r="H44" s="54">
        <f>H42-H43</f>
        <v>-30882.885999999988</v>
      </c>
    </row>
    <row r="45" spans="1:8" ht="16.5" customHeight="1" x14ac:dyDescent="0.2">
      <c r="A45" s="40"/>
      <c r="B45" s="41"/>
      <c r="C45" s="41"/>
      <c r="D45" s="41"/>
      <c r="E45" s="41"/>
      <c r="F45" s="41"/>
      <c r="G45" s="41"/>
      <c r="H45" s="41"/>
    </row>
    <row r="46" spans="1:8" ht="145.35" customHeight="1" x14ac:dyDescent="0.2">
      <c r="A46" s="44" t="s">
        <v>1</v>
      </c>
      <c r="B46" s="152" t="s">
        <v>8</v>
      </c>
      <c r="C46" s="152"/>
      <c r="D46" s="152"/>
      <c r="E46" s="46" t="s">
        <v>41</v>
      </c>
      <c r="F46" s="1" t="s">
        <v>9</v>
      </c>
      <c r="G46" s="2" t="s">
        <v>42</v>
      </c>
      <c r="H46" s="2" t="s">
        <v>43</v>
      </c>
    </row>
    <row r="47" spans="1:8" ht="38.25" customHeight="1" x14ac:dyDescent="0.25">
      <c r="A47" s="58">
        <v>1</v>
      </c>
      <c r="B47" s="201" t="s">
        <v>138</v>
      </c>
      <c r="C47" s="202"/>
      <c r="D47" s="203"/>
      <c r="E47" s="204" t="s">
        <v>130</v>
      </c>
      <c r="F47" s="132">
        <v>4137</v>
      </c>
      <c r="G47" s="132" t="s">
        <v>139</v>
      </c>
      <c r="H47" s="207" t="s">
        <v>131</v>
      </c>
    </row>
    <row r="48" spans="1:8" ht="34.5" customHeight="1" x14ac:dyDescent="0.25">
      <c r="A48" s="58">
        <v>2</v>
      </c>
      <c r="B48" s="201" t="s">
        <v>140</v>
      </c>
      <c r="C48" s="202"/>
      <c r="D48" s="203"/>
      <c r="E48" s="205"/>
      <c r="F48" s="132">
        <v>5102.95</v>
      </c>
      <c r="G48" s="132" t="s">
        <v>141</v>
      </c>
      <c r="H48" s="208"/>
    </row>
    <row r="49" spans="1:8" ht="43.5" customHeight="1" x14ac:dyDescent="0.25">
      <c r="A49" s="42">
        <v>3</v>
      </c>
      <c r="B49" s="201" t="s">
        <v>129</v>
      </c>
      <c r="C49" s="202"/>
      <c r="D49" s="203"/>
      <c r="E49" s="206"/>
      <c r="F49" s="132">
        <v>1200</v>
      </c>
      <c r="G49" s="132"/>
      <c r="H49" s="209"/>
    </row>
    <row r="50" spans="1:8" ht="24.95" customHeight="1" x14ac:dyDescent="0.25">
      <c r="A50" s="12" t="s">
        <v>6</v>
      </c>
      <c r="B50" s="210"/>
      <c r="C50" s="211"/>
      <c r="D50" s="211"/>
      <c r="E50" s="52"/>
      <c r="F50" s="133">
        <f>SUM(F47:F49)</f>
        <v>10439.950000000001</v>
      </c>
      <c r="G50" s="134"/>
      <c r="H50" s="12"/>
    </row>
    <row r="51" spans="1:8" ht="24.95" customHeight="1" x14ac:dyDescent="0.2">
      <c r="A51" s="196" t="s">
        <v>59</v>
      </c>
      <c r="B51" s="196"/>
      <c r="C51" s="196"/>
      <c r="D51" s="196"/>
      <c r="E51" s="196"/>
      <c r="F51" s="196"/>
      <c r="G51" s="196"/>
      <c r="H51" s="196"/>
    </row>
    <row r="52" spans="1:8" ht="24.95" customHeight="1" x14ac:dyDescent="0.2">
      <c r="A52" s="10"/>
      <c r="B52" s="10"/>
      <c r="C52" s="10"/>
      <c r="D52" s="10"/>
      <c r="E52" s="10"/>
      <c r="F52" s="10"/>
      <c r="G52" s="15">
        <f>'[1]Оригинал Тариф с 01.07.25'!$BK$7</f>
        <v>17219.135999999999</v>
      </c>
      <c r="H52" s="10"/>
    </row>
    <row r="53" spans="1:8" ht="41.25" customHeight="1" x14ac:dyDescent="0.2">
      <c r="A53" s="155" t="s">
        <v>28</v>
      </c>
      <c r="B53" s="155"/>
      <c r="C53" s="155"/>
      <c r="D53" s="155"/>
      <c r="E53" s="155"/>
      <c r="F53" s="155"/>
      <c r="G53" s="155"/>
      <c r="H53" s="155"/>
    </row>
    <row r="54" spans="1:8" ht="138" customHeight="1" x14ac:dyDescent="0.2">
      <c r="A54" s="6" t="s">
        <v>29</v>
      </c>
      <c r="B54" s="157" t="s">
        <v>30</v>
      </c>
      <c r="C54" s="159"/>
      <c r="D54" s="157" t="s">
        <v>31</v>
      </c>
      <c r="E54" s="159"/>
      <c r="F54" s="157" t="s">
        <v>32</v>
      </c>
      <c r="G54" s="159"/>
    </row>
    <row r="55" spans="1:8" ht="15.75" x14ac:dyDescent="0.2">
      <c r="A55" s="4">
        <v>1</v>
      </c>
      <c r="B55" s="162">
        <v>2</v>
      </c>
      <c r="C55" s="163"/>
      <c r="D55" s="162">
        <v>3</v>
      </c>
      <c r="E55" s="163"/>
      <c r="F55" s="162">
        <v>4</v>
      </c>
      <c r="G55" s="163"/>
    </row>
    <row r="56" spans="1:8" ht="12.75" customHeight="1" x14ac:dyDescent="0.2">
      <c r="A56" s="6"/>
      <c r="B56" s="162">
        <v>0</v>
      </c>
      <c r="C56" s="163"/>
      <c r="D56" s="162">
        <v>0</v>
      </c>
      <c r="E56" s="163"/>
      <c r="F56" s="153">
        <v>0</v>
      </c>
      <c r="G56" s="154"/>
    </row>
    <row r="57" spans="1:8" ht="107.25" customHeight="1" x14ac:dyDescent="0.2">
      <c r="A57" s="155" t="s">
        <v>33</v>
      </c>
      <c r="B57" s="155"/>
      <c r="C57" s="155"/>
      <c r="D57" s="155"/>
      <c r="E57" s="155"/>
      <c r="F57" s="155"/>
      <c r="G57" s="155"/>
      <c r="H57" s="155"/>
    </row>
    <row r="58" spans="1:8" ht="15.75" x14ac:dyDescent="0.2">
      <c r="A58" s="5"/>
    </row>
    <row r="59" spans="1:8" ht="63" x14ac:dyDescent="0.2">
      <c r="A59" s="6" t="s">
        <v>29</v>
      </c>
      <c r="B59" s="156" t="s">
        <v>34</v>
      </c>
      <c r="C59" s="156"/>
      <c r="D59" s="156" t="s">
        <v>35</v>
      </c>
      <c r="E59" s="156"/>
      <c r="F59" s="6" t="s">
        <v>36</v>
      </c>
      <c r="G59" s="6" t="s">
        <v>37</v>
      </c>
      <c r="H59" s="4" t="s">
        <v>38</v>
      </c>
    </row>
    <row r="60" spans="1:8" ht="15.75" x14ac:dyDescent="0.2">
      <c r="A60" s="6">
        <v>1</v>
      </c>
      <c r="B60" s="156">
        <v>2</v>
      </c>
      <c r="C60" s="156"/>
      <c r="D60" s="156">
        <v>3</v>
      </c>
      <c r="E60" s="156"/>
      <c r="F60" s="6">
        <v>4</v>
      </c>
      <c r="G60" s="6">
        <v>5</v>
      </c>
      <c r="H60" s="4">
        <v>6</v>
      </c>
    </row>
    <row r="61" spans="1:8" ht="47.25" customHeight="1" x14ac:dyDescent="0.2">
      <c r="A61" s="6">
        <v>1</v>
      </c>
      <c r="B61" s="156" t="s">
        <v>39</v>
      </c>
      <c r="C61" s="156"/>
      <c r="D61" s="164">
        <v>30905.87</v>
      </c>
      <c r="E61" s="164"/>
      <c r="F61" s="4">
        <v>100365.05</v>
      </c>
      <c r="G61" s="4">
        <v>113275.88</v>
      </c>
      <c r="H61" s="4">
        <f>F61-G61+D61</f>
        <v>17995.039999999997</v>
      </c>
    </row>
    <row r="62" spans="1:8" ht="44.25" customHeight="1" x14ac:dyDescent="0.2">
      <c r="A62" s="6">
        <v>2</v>
      </c>
      <c r="B62" s="156" t="s">
        <v>40</v>
      </c>
      <c r="C62" s="156"/>
      <c r="D62" s="160">
        <v>0</v>
      </c>
      <c r="E62" s="161"/>
      <c r="F62" s="4">
        <v>0</v>
      </c>
      <c r="G62" s="4">
        <v>0</v>
      </c>
      <c r="H62" s="4">
        <f>F62-G62+D62</f>
        <v>0</v>
      </c>
    </row>
    <row r="63" spans="1:8" ht="15.75" customHeight="1" x14ac:dyDescent="0.2">
      <c r="A63" s="157" t="s">
        <v>22</v>
      </c>
      <c r="B63" s="158"/>
      <c r="C63" s="159"/>
      <c r="D63" s="165"/>
      <c r="E63" s="165"/>
      <c r="F63" s="6"/>
      <c r="G63" s="6"/>
      <c r="H63" s="4"/>
    </row>
    <row r="67" spans="2:3" x14ac:dyDescent="0.2">
      <c r="B67" s="140"/>
      <c r="C67" s="139"/>
    </row>
    <row r="68" spans="2:3" x14ac:dyDescent="0.2">
      <c r="B68" s="140"/>
      <c r="C68" s="139"/>
    </row>
    <row r="69" spans="2:3" x14ac:dyDescent="0.2">
      <c r="C69" s="135"/>
    </row>
    <row r="70" spans="2:3" x14ac:dyDescent="0.2">
      <c r="C70" s="135"/>
    </row>
  </sheetData>
  <mergeCells count="64">
    <mergeCell ref="A6:H6"/>
    <mergeCell ref="G1:H1"/>
    <mergeCell ref="G2:H2"/>
    <mergeCell ref="G3:H3"/>
    <mergeCell ref="G4:H4"/>
    <mergeCell ref="G5:H5"/>
    <mergeCell ref="A18:H18"/>
    <mergeCell ref="A7:H7"/>
    <mergeCell ref="A8:H8"/>
    <mergeCell ref="A9:H9"/>
    <mergeCell ref="A10:H10"/>
    <mergeCell ref="A11:H11"/>
    <mergeCell ref="A12:H12"/>
    <mergeCell ref="A13:H13"/>
    <mergeCell ref="A14:H14"/>
    <mergeCell ref="A15:H15"/>
    <mergeCell ref="A16:H16"/>
    <mergeCell ref="A17:H17"/>
    <mergeCell ref="A51:H51"/>
    <mergeCell ref="A19:H19"/>
    <mergeCell ref="A20:H20"/>
    <mergeCell ref="A23:H23"/>
    <mergeCell ref="A25:H25"/>
    <mergeCell ref="A26:A27"/>
    <mergeCell ref="B26:B27"/>
    <mergeCell ref="C26:C27"/>
    <mergeCell ref="D26:D27"/>
    <mergeCell ref="E26:F26"/>
    <mergeCell ref="G26:H26"/>
    <mergeCell ref="A38:D38"/>
    <mergeCell ref="B48:D48"/>
    <mergeCell ref="A39:H39"/>
    <mergeCell ref="B50:D50"/>
    <mergeCell ref="B46:D46"/>
    <mergeCell ref="A53:H53"/>
    <mergeCell ref="B54:C54"/>
    <mergeCell ref="D54:E54"/>
    <mergeCell ref="F54:G54"/>
    <mergeCell ref="B55:C55"/>
    <mergeCell ref="D55:E55"/>
    <mergeCell ref="F55:G55"/>
    <mergeCell ref="B56:C56"/>
    <mergeCell ref="D56:E56"/>
    <mergeCell ref="F56:G56"/>
    <mergeCell ref="A57:H57"/>
    <mergeCell ref="B59:C59"/>
    <mergeCell ref="D59:E59"/>
    <mergeCell ref="A63:C63"/>
    <mergeCell ref="D63:E63"/>
    <mergeCell ref="B60:C60"/>
    <mergeCell ref="D60:E60"/>
    <mergeCell ref="B61:C61"/>
    <mergeCell ref="D61:E61"/>
    <mergeCell ref="B62:C62"/>
    <mergeCell ref="D62:E62"/>
    <mergeCell ref="B47:D47"/>
    <mergeCell ref="E47:E49"/>
    <mergeCell ref="H47:H49"/>
    <mergeCell ref="B49:D49"/>
    <mergeCell ref="A40:G40"/>
    <mergeCell ref="A41:G41"/>
    <mergeCell ref="A42:G42"/>
    <mergeCell ref="A43:G43"/>
    <mergeCell ref="A44:G44"/>
  </mergeCells>
  <pageMargins left="0.7" right="0.7" top="0.75" bottom="0.75" header="0.3" footer="0.3"/>
  <pageSetup paperSize="9" scale="53" fitToHeight="0"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83268-EB73-40F7-AD3F-6720C25ED845}">
  <dimension ref="A1:N71"/>
  <sheetViews>
    <sheetView topLeftCell="A59" workbookViewId="0">
      <selection activeCell="B68" sqref="B68:C71"/>
    </sheetView>
  </sheetViews>
  <sheetFormatPr defaultRowHeight="12.75" x14ac:dyDescent="0.2"/>
  <cols>
    <col min="1" max="1" width="5.83203125" style="7" customWidth="1"/>
    <col min="2" max="2" width="42.33203125" style="7" customWidth="1"/>
    <col min="3" max="3" width="14.3320312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96</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01.07.25'!$D$34</f>
        <v>3038.5</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01.07.25'!$AC$34+'[2]Оригинал Тариф с 01.07.25'!$AE$34)/2</f>
        <v>0.495</v>
      </c>
      <c r="E28" s="20">
        <f>'[29]Пушкина 8'!$G$9</f>
        <v>3038.5</v>
      </c>
      <c r="F28" s="20">
        <f>D28*E28*12</f>
        <v>18048.689999999999</v>
      </c>
      <c r="G28" s="20">
        <f>E28</f>
        <v>3038.5</v>
      </c>
      <c r="H28" s="20">
        <f>D28*G28*12</f>
        <v>18048.689999999999</v>
      </c>
    </row>
    <row r="29" spans="1:8" ht="25.5" x14ac:dyDescent="0.2">
      <c r="A29" s="29">
        <v>2</v>
      </c>
      <c r="B29" s="30" t="s">
        <v>67</v>
      </c>
      <c r="C29" s="18" t="s">
        <v>15</v>
      </c>
      <c r="D29" s="19">
        <f>('[2]Оригинал Тариф с 01.07.25'!$K$34+'[2]Оригинал Тариф с 01.07.25'!$M$34)/2</f>
        <v>0.185</v>
      </c>
      <c r="E29" s="20">
        <f>'[29]Пушкина 8'!$G$9</f>
        <v>3038.5</v>
      </c>
      <c r="F29" s="20">
        <f t="shared" ref="F29:F38" si="0">D29*E29*12</f>
        <v>6745.4699999999993</v>
      </c>
      <c r="G29" s="20">
        <f t="shared" ref="G29:G38" si="1">E29</f>
        <v>3038.5</v>
      </c>
      <c r="H29" s="20">
        <f t="shared" ref="H29:H38" si="2">D29*G29*12</f>
        <v>6745.4699999999993</v>
      </c>
    </row>
    <row r="30" spans="1:8" ht="24.75" customHeight="1" x14ac:dyDescent="0.2">
      <c r="A30" s="29">
        <v>3</v>
      </c>
      <c r="B30" s="30" t="s">
        <v>12</v>
      </c>
      <c r="C30" s="18" t="s">
        <v>15</v>
      </c>
      <c r="D30" s="19">
        <f>('[2]Оригинал Тариф с 01.07.25'!$AX$34+'[2]Оригинал Тариф с 01.07.25'!$AZ$34)/2</f>
        <v>1.5249999999999999</v>
      </c>
      <c r="E30" s="20">
        <f>'[29]Пушкина 8'!$G$9</f>
        <v>3038.5</v>
      </c>
      <c r="F30" s="20">
        <f t="shared" si="0"/>
        <v>55604.549999999996</v>
      </c>
      <c r="G30" s="20">
        <f t="shared" si="1"/>
        <v>3038.5</v>
      </c>
      <c r="H30" s="20">
        <f t="shared" si="2"/>
        <v>55604.549999999996</v>
      </c>
    </row>
    <row r="31" spans="1:8" ht="27.75" customHeight="1" x14ac:dyDescent="0.2">
      <c r="A31" s="29">
        <v>4</v>
      </c>
      <c r="B31" s="30" t="s">
        <v>13</v>
      </c>
      <c r="C31" s="18" t="s">
        <v>15</v>
      </c>
      <c r="D31" s="19">
        <f>('[2]Оригинал Тариф с 01.07.25'!$N$34+'[2]Оригинал Тариф с 01.07.25'!$P$34)/2</f>
        <v>2.88</v>
      </c>
      <c r="E31" s="20">
        <f>'[29]Пушкина 8'!$G$9</f>
        <v>3038.5</v>
      </c>
      <c r="F31" s="20">
        <f t="shared" si="0"/>
        <v>105010.56</v>
      </c>
      <c r="G31" s="20">
        <f t="shared" si="1"/>
        <v>3038.5</v>
      </c>
      <c r="H31" s="20">
        <f t="shared" si="2"/>
        <v>105010.56</v>
      </c>
    </row>
    <row r="32" spans="1:8" ht="25.5" x14ac:dyDescent="0.2">
      <c r="A32" s="29">
        <v>5</v>
      </c>
      <c r="B32" s="30" t="s">
        <v>23</v>
      </c>
      <c r="C32" s="18" t="s">
        <v>15</v>
      </c>
      <c r="D32" s="19">
        <f>('[2]Оригинал Тариф с 01.07.25'!$H$34+'[2]Оригинал Тариф с 01.07.25'!$J$34)/2</f>
        <v>1.58</v>
      </c>
      <c r="E32" s="20">
        <f>'[29]Пушкина 8'!$G$9</f>
        <v>3038.5</v>
      </c>
      <c r="F32" s="20">
        <f t="shared" si="0"/>
        <v>57609.96</v>
      </c>
      <c r="G32" s="20">
        <f t="shared" si="1"/>
        <v>3038.5</v>
      </c>
      <c r="H32" s="20">
        <f t="shared" si="2"/>
        <v>57609.96</v>
      </c>
    </row>
    <row r="33" spans="1:14" ht="76.5" x14ac:dyDescent="0.2">
      <c r="A33" s="29">
        <v>6</v>
      </c>
      <c r="B33" s="30" t="s">
        <v>17</v>
      </c>
      <c r="C33" s="18" t="s">
        <v>15</v>
      </c>
      <c r="D33" s="19">
        <f>('[2]Оригинал Тариф с 01.07.25'!$W$34+'[2]Оригинал Тариф с 01.07.25'!$Y$34)/2</f>
        <v>0.81499999999999995</v>
      </c>
      <c r="E33" s="20">
        <f>'[29]Пушкина 8'!$G$9</f>
        <v>3038.5</v>
      </c>
      <c r="F33" s="20">
        <f t="shared" si="0"/>
        <v>29716.53</v>
      </c>
      <c r="G33" s="20">
        <f t="shared" si="1"/>
        <v>3038.5</v>
      </c>
      <c r="H33" s="20">
        <f t="shared" si="2"/>
        <v>29716.53</v>
      </c>
    </row>
    <row r="34" spans="1:14" ht="76.5" x14ac:dyDescent="0.2">
      <c r="A34" s="29">
        <v>7</v>
      </c>
      <c r="B34" s="30" t="s">
        <v>18</v>
      </c>
      <c r="C34" s="18" t="s">
        <v>15</v>
      </c>
      <c r="D34" s="19">
        <f>('[2]Оригинал Тариф с 01.07.25'!$AI$34+'[2]Оригинал Тариф с 01.07.25'!$AK$34)/2</f>
        <v>1.74</v>
      </c>
      <c r="E34" s="20">
        <f>'[29]Пушкина 8'!$G$9</f>
        <v>3038.5</v>
      </c>
      <c r="F34" s="20">
        <f t="shared" si="0"/>
        <v>63443.88</v>
      </c>
      <c r="G34" s="20">
        <f t="shared" si="1"/>
        <v>3038.5</v>
      </c>
      <c r="H34" s="20">
        <f t="shared" si="2"/>
        <v>63443.88</v>
      </c>
    </row>
    <row r="35" spans="1:14" ht="76.5" x14ac:dyDescent="0.2">
      <c r="A35" s="29">
        <v>8</v>
      </c>
      <c r="B35" s="30" t="s">
        <v>19</v>
      </c>
      <c r="C35" s="18" t="s">
        <v>15</v>
      </c>
      <c r="D35" s="19">
        <f>('[2]Оригинал Тариф с 01.07.25'!$AO$34+'[2]Оригинал Тариф с 01.07.25'!$AQ$34)/2</f>
        <v>0.38</v>
      </c>
      <c r="E35" s="20">
        <f>'[29]Пушкина 8'!$G$9</f>
        <v>3038.5</v>
      </c>
      <c r="F35" s="20">
        <f t="shared" si="0"/>
        <v>13855.560000000001</v>
      </c>
      <c r="G35" s="20">
        <f t="shared" si="1"/>
        <v>3038.5</v>
      </c>
      <c r="H35" s="20">
        <f t="shared" si="2"/>
        <v>13855.560000000001</v>
      </c>
    </row>
    <row r="36" spans="1:14" ht="60.75" customHeight="1" x14ac:dyDescent="0.2">
      <c r="A36" s="29">
        <v>9</v>
      </c>
      <c r="B36" s="30" t="s">
        <v>20</v>
      </c>
      <c r="C36" s="18" t="s">
        <v>15</v>
      </c>
      <c r="D36" s="19">
        <f>('[2]Оригинал Тариф с 01.07.25'!$AR$34+'[2]Оригинал Тариф с 01.07.25'!$AT$34)/2</f>
        <v>0.13500000000000001</v>
      </c>
      <c r="E36" s="20">
        <f>'[29]Пушкина 8'!$G$9</f>
        <v>3038.5</v>
      </c>
      <c r="F36" s="20">
        <f t="shared" si="0"/>
        <v>4922.3700000000008</v>
      </c>
      <c r="G36" s="20">
        <f t="shared" si="1"/>
        <v>3038.5</v>
      </c>
      <c r="H36" s="20">
        <f t="shared" si="2"/>
        <v>4922.3700000000008</v>
      </c>
    </row>
    <row r="37" spans="1:14" ht="25.5" x14ac:dyDescent="0.2">
      <c r="A37" s="29">
        <v>10</v>
      </c>
      <c r="B37" s="30" t="s">
        <v>14</v>
      </c>
      <c r="C37" s="18" t="s">
        <v>15</v>
      </c>
      <c r="D37" s="19">
        <f>('[2]Оригинал Тариф с 01.07.25'!$AF$34+'[2]Оригинал Тариф с 01.07.25'!$AH$34)/2</f>
        <v>0.61499999999999999</v>
      </c>
      <c r="E37" s="20">
        <f>'[29]Пушкина 8'!$G$9</f>
        <v>3038.5</v>
      </c>
      <c r="F37" s="20">
        <f t="shared" si="0"/>
        <v>22424.13</v>
      </c>
      <c r="G37" s="20">
        <f t="shared" si="1"/>
        <v>3038.5</v>
      </c>
      <c r="H37" s="20">
        <f t="shared" si="2"/>
        <v>22424.13</v>
      </c>
    </row>
    <row r="38" spans="1:14" ht="38.25" x14ac:dyDescent="0.2">
      <c r="A38" s="29">
        <v>11</v>
      </c>
      <c r="B38" s="30" t="s">
        <v>21</v>
      </c>
      <c r="C38" s="18" t="s">
        <v>15</v>
      </c>
      <c r="D38" s="19">
        <f>('[2]Оригинал Тариф с 01.07.25'!$Q$34+'[2]Оригинал Тариф с 01.07.25'!$S$34)/2</f>
        <v>2.77</v>
      </c>
      <c r="E38" s="20">
        <f>'[29]Пушкина 8'!$G$9</f>
        <v>3038.5</v>
      </c>
      <c r="F38" s="20">
        <f t="shared" si="0"/>
        <v>100999.74</v>
      </c>
      <c r="G38" s="20">
        <f t="shared" si="1"/>
        <v>3038.5</v>
      </c>
      <c r="H38" s="20">
        <f t="shared" si="2"/>
        <v>100999.74</v>
      </c>
    </row>
    <row r="39" spans="1:14" ht="12.75" customHeight="1" x14ac:dyDescent="0.2">
      <c r="A39" s="212" t="s">
        <v>6</v>
      </c>
      <c r="B39" s="213"/>
      <c r="C39" s="213"/>
      <c r="D39" s="214"/>
      <c r="E39" s="21"/>
      <c r="F39" s="21">
        <f>SUM(F28:F38)</f>
        <v>478381.44</v>
      </c>
      <c r="G39" s="21"/>
      <c r="H39" s="21">
        <f>SUM(H28:H38)</f>
        <v>478381.44</v>
      </c>
    </row>
    <row r="40" spans="1:14" ht="45" customHeight="1" x14ac:dyDescent="0.2">
      <c r="A40" s="155" t="s">
        <v>134</v>
      </c>
      <c r="B40" s="169"/>
      <c r="C40" s="169"/>
      <c r="D40" s="169"/>
      <c r="E40" s="169"/>
      <c r="F40" s="169"/>
      <c r="G40" s="169"/>
      <c r="H40" s="169"/>
    </row>
    <row r="41" spans="1:14" ht="26.25" customHeight="1" x14ac:dyDescent="0.2">
      <c r="A41" s="221" t="s">
        <v>135</v>
      </c>
      <c r="B41" s="221"/>
      <c r="C41" s="221"/>
      <c r="D41" s="221"/>
      <c r="E41" s="221"/>
      <c r="F41" s="221"/>
      <c r="G41" s="221"/>
      <c r="H41" s="54">
        <v>-111395.91200000007</v>
      </c>
    </row>
    <row r="42" spans="1:14" ht="50.25" customHeight="1" x14ac:dyDescent="0.2">
      <c r="A42" s="221" t="s">
        <v>125</v>
      </c>
      <c r="B42" s="221"/>
      <c r="C42" s="221"/>
      <c r="D42" s="221"/>
      <c r="E42" s="221"/>
      <c r="F42" s="221"/>
      <c r="G42" s="221"/>
      <c r="H42" s="54">
        <v>116313.78</v>
      </c>
      <c r="J42" s="43"/>
      <c r="K42" s="43"/>
      <c r="L42" s="43"/>
      <c r="M42" s="43"/>
      <c r="N42" s="43"/>
    </row>
    <row r="43" spans="1:14" ht="40.5" customHeight="1" x14ac:dyDescent="0.2">
      <c r="A43" s="222" t="s">
        <v>126</v>
      </c>
      <c r="B43" s="223"/>
      <c r="C43" s="223"/>
      <c r="D43" s="223"/>
      <c r="E43" s="223"/>
      <c r="F43" s="223"/>
      <c r="G43" s="224"/>
      <c r="H43" s="54">
        <f>H41+H42</f>
        <v>4917.8679999999295</v>
      </c>
      <c r="J43" s="43"/>
      <c r="K43" s="43"/>
      <c r="L43" s="43"/>
      <c r="M43" s="43"/>
      <c r="N43" s="43"/>
    </row>
    <row r="44" spans="1:14" ht="30.75" customHeight="1" x14ac:dyDescent="0.2">
      <c r="A44" s="221" t="s">
        <v>127</v>
      </c>
      <c r="B44" s="221"/>
      <c r="C44" s="221"/>
      <c r="D44" s="221"/>
      <c r="E44" s="221"/>
      <c r="F44" s="221"/>
      <c r="G44" s="221"/>
      <c r="H44" s="54">
        <v>18470.36</v>
      </c>
    </row>
    <row r="45" spans="1:14" ht="27" customHeight="1" x14ac:dyDescent="0.2">
      <c r="A45" s="221" t="s">
        <v>128</v>
      </c>
      <c r="B45" s="221"/>
      <c r="C45" s="221"/>
      <c r="D45" s="221"/>
      <c r="E45" s="221"/>
      <c r="F45" s="221"/>
      <c r="G45" s="221"/>
      <c r="H45" s="62">
        <f>H43-H44</f>
        <v>-13552.492000000071</v>
      </c>
    </row>
    <row r="46" spans="1:14" ht="16.5" customHeight="1" x14ac:dyDescent="0.2">
      <c r="A46" s="40"/>
      <c r="B46" s="41"/>
      <c r="C46" s="41"/>
      <c r="D46" s="41"/>
      <c r="E46" s="41"/>
      <c r="F46" s="41"/>
      <c r="G46" s="41"/>
      <c r="H46" s="41"/>
    </row>
    <row r="47" spans="1:14" ht="145.35" customHeight="1" x14ac:dyDescent="0.2">
      <c r="A47" s="44" t="s">
        <v>1</v>
      </c>
      <c r="B47" s="152" t="s">
        <v>8</v>
      </c>
      <c r="C47" s="152"/>
      <c r="D47" s="152"/>
      <c r="E47" s="46" t="s">
        <v>41</v>
      </c>
      <c r="F47" s="1" t="s">
        <v>9</v>
      </c>
      <c r="G47" s="2" t="s">
        <v>42</v>
      </c>
      <c r="H47" s="2" t="s">
        <v>43</v>
      </c>
    </row>
    <row r="48" spans="1:14" ht="33" customHeight="1" x14ac:dyDescent="0.25">
      <c r="A48" s="60">
        <v>1</v>
      </c>
      <c r="B48" s="253" t="s">
        <v>489</v>
      </c>
      <c r="C48" s="253"/>
      <c r="D48" s="253"/>
      <c r="E48" s="254" t="s">
        <v>130</v>
      </c>
      <c r="F48" s="98">
        <v>2429.25</v>
      </c>
      <c r="G48" s="18" t="s">
        <v>145</v>
      </c>
      <c r="H48" s="207" t="s">
        <v>131</v>
      </c>
    </row>
    <row r="49" spans="1:8" ht="38.25" customHeight="1" x14ac:dyDescent="0.25">
      <c r="A49" s="60">
        <v>2</v>
      </c>
      <c r="B49" s="253" t="s">
        <v>581</v>
      </c>
      <c r="C49" s="253"/>
      <c r="D49" s="253"/>
      <c r="E49" s="255"/>
      <c r="F49" s="72">
        <v>14841.11</v>
      </c>
      <c r="G49" s="99" t="s">
        <v>582</v>
      </c>
      <c r="H49" s="208"/>
    </row>
    <row r="50" spans="1:8" ht="24.95" customHeight="1" x14ac:dyDescent="0.25">
      <c r="A50" s="60">
        <v>3</v>
      </c>
      <c r="B50" s="253" t="s">
        <v>129</v>
      </c>
      <c r="C50" s="253"/>
      <c r="D50" s="253"/>
      <c r="E50" s="256"/>
      <c r="F50" s="74">
        <v>1200</v>
      </c>
      <c r="G50" s="57"/>
      <c r="H50" s="252"/>
    </row>
    <row r="51" spans="1:8" ht="24.95" customHeight="1" x14ac:dyDescent="0.2">
      <c r="A51" s="146" t="s">
        <v>6</v>
      </c>
      <c r="B51" s="147"/>
      <c r="C51" s="147"/>
      <c r="D51" s="148"/>
      <c r="E51" s="52"/>
      <c r="F51" s="53">
        <f>SUM(F48:F50)</f>
        <v>18470.36</v>
      </c>
      <c r="G51" s="61"/>
      <c r="H51" s="12"/>
    </row>
    <row r="52" spans="1:8" ht="19.5" customHeight="1" x14ac:dyDescent="0.2">
      <c r="A52" s="196" t="s">
        <v>59</v>
      </c>
      <c r="B52" s="196"/>
      <c r="C52" s="196"/>
      <c r="D52" s="196"/>
      <c r="E52" s="196"/>
      <c r="F52" s="196"/>
      <c r="G52" s="196"/>
      <c r="H52" s="196"/>
    </row>
    <row r="53" spans="1:8" ht="27.75" customHeight="1" x14ac:dyDescent="0.2">
      <c r="A53" s="10"/>
      <c r="B53" s="10"/>
      <c r="C53" s="10"/>
      <c r="D53" s="10"/>
      <c r="E53" s="10"/>
      <c r="F53" s="10"/>
      <c r="G53" s="33">
        <f>'[1]Оригинал Тариф с 01.07.25'!$BK$34</f>
        <v>180851.52000000002</v>
      </c>
      <c r="H53" s="10"/>
    </row>
    <row r="54" spans="1:8" ht="41.25" customHeight="1" x14ac:dyDescent="0.2">
      <c r="A54" s="155" t="s">
        <v>28</v>
      </c>
      <c r="B54" s="155"/>
      <c r="C54" s="155"/>
      <c r="D54" s="155"/>
      <c r="E54" s="155"/>
      <c r="F54" s="155"/>
      <c r="G54" s="155"/>
      <c r="H54" s="155"/>
    </row>
    <row r="55" spans="1:8" ht="138" customHeight="1" x14ac:dyDescent="0.2">
      <c r="A55" s="6" t="s">
        <v>29</v>
      </c>
      <c r="B55" s="156" t="s">
        <v>30</v>
      </c>
      <c r="C55" s="156"/>
      <c r="D55" s="156" t="s">
        <v>31</v>
      </c>
      <c r="E55" s="156"/>
      <c r="F55" s="156" t="s">
        <v>32</v>
      </c>
      <c r="G55" s="156"/>
    </row>
    <row r="56" spans="1:8" ht="15.75" x14ac:dyDescent="0.2">
      <c r="A56" s="4">
        <v>1</v>
      </c>
      <c r="B56" s="197">
        <v>2</v>
      </c>
      <c r="C56" s="197"/>
      <c r="D56" s="197">
        <v>3</v>
      </c>
      <c r="E56" s="197"/>
      <c r="F56" s="197">
        <v>4</v>
      </c>
      <c r="G56" s="197"/>
    </row>
    <row r="57" spans="1:8" ht="12.75" customHeight="1" x14ac:dyDescent="0.2">
      <c r="A57" s="6"/>
      <c r="B57" s="162">
        <v>2</v>
      </c>
      <c r="C57" s="163"/>
      <c r="D57" s="162">
        <v>0</v>
      </c>
      <c r="E57" s="163"/>
      <c r="F57" s="153">
        <v>0</v>
      </c>
      <c r="G57" s="154"/>
    </row>
    <row r="58" spans="1:8" ht="119.25" customHeight="1" x14ac:dyDescent="0.2">
      <c r="A58" s="155" t="s">
        <v>33</v>
      </c>
      <c r="B58" s="155"/>
      <c r="C58" s="155"/>
      <c r="D58" s="155"/>
      <c r="E58" s="155"/>
      <c r="F58" s="155"/>
      <c r="G58" s="155"/>
      <c r="H58" s="155"/>
    </row>
    <row r="59" spans="1:8" ht="15.75" x14ac:dyDescent="0.2">
      <c r="A59" s="5"/>
    </row>
    <row r="60" spans="1:8" ht="78.75" x14ac:dyDescent="0.2">
      <c r="A60" s="6" t="s">
        <v>29</v>
      </c>
      <c r="B60" s="156" t="s">
        <v>34</v>
      </c>
      <c r="C60" s="156"/>
      <c r="D60" s="156" t="s">
        <v>35</v>
      </c>
      <c r="E60" s="156"/>
      <c r="F60" s="6" t="s">
        <v>36</v>
      </c>
      <c r="G60" s="6" t="s">
        <v>37</v>
      </c>
      <c r="H60" s="4" t="s">
        <v>38</v>
      </c>
    </row>
    <row r="61" spans="1:8" ht="15.75" x14ac:dyDescent="0.2">
      <c r="A61" s="4">
        <v>1</v>
      </c>
      <c r="B61" s="197">
        <v>2</v>
      </c>
      <c r="C61" s="197"/>
      <c r="D61" s="197">
        <v>3</v>
      </c>
      <c r="E61" s="197"/>
      <c r="F61" s="4">
        <v>4</v>
      </c>
      <c r="G61" s="4">
        <v>5</v>
      </c>
      <c r="H61" s="4">
        <v>6</v>
      </c>
    </row>
    <row r="62" spans="1:8" ht="47.25" customHeight="1" x14ac:dyDescent="0.2">
      <c r="A62" s="6">
        <v>1</v>
      </c>
      <c r="B62" s="156" t="s">
        <v>39</v>
      </c>
      <c r="C62" s="156"/>
      <c r="D62" s="164">
        <f>209444.64+3251.8</f>
        <v>212696.44</v>
      </c>
      <c r="E62" s="164"/>
      <c r="F62" s="4">
        <f>773213.17+21032.92</f>
        <v>794246.09000000008</v>
      </c>
      <c r="G62" s="4">
        <f>785507.51+6725.72</f>
        <v>792233.23</v>
      </c>
      <c r="H62" s="4">
        <f>F62-G62+D62</f>
        <v>214709.3000000001</v>
      </c>
    </row>
    <row r="63" spans="1:8" ht="44.25" customHeight="1" x14ac:dyDescent="0.2">
      <c r="A63" s="6">
        <v>2</v>
      </c>
      <c r="B63" s="156" t="s">
        <v>40</v>
      </c>
      <c r="C63" s="156"/>
      <c r="D63" s="160">
        <v>20534.169999999998</v>
      </c>
      <c r="E63" s="161"/>
      <c r="F63" s="4">
        <v>50047.15</v>
      </c>
      <c r="G63" s="4">
        <v>38580.57</v>
      </c>
      <c r="H63" s="4">
        <f>F63-G63+D63</f>
        <v>32000.75</v>
      </c>
    </row>
    <row r="64" spans="1:8" ht="15.75" customHeight="1" x14ac:dyDescent="0.2">
      <c r="A64" s="157" t="s">
        <v>22</v>
      </c>
      <c r="B64" s="158"/>
      <c r="C64" s="159"/>
      <c r="D64" s="165"/>
      <c r="E64" s="165"/>
      <c r="F64" s="6"/>
      <c r="G64" s="6"/>
      <c r="H64" s="4"/>
    </row>
    <row r="68" spans="2:3" x14ac:dyDescent="0.2">
      <c r="B68" s="140"/>
      <c r="C68" s="139"/>
    </row>
    <row r="69" spans="2:3" x14ac:dyDescent="0.2">
      <c r="B69" s="140"/>
      <c r="C69" s="139"/>
    </row>
    <row r="70" spans="2:3" x14ac:dyDescent="0.2">
      <c r="C70" s="135"/>
    </row>
    <row r="71" spans="2:3" x14ac:dyDescent="0.2">
      <c r="C71" s="135"/>
    </row>
  </sheetData>
  <mergeCells count="64">
    <mergeCell ref="A52:H52"/>
    <mergeCell ref="H48:H50"/>
    <mergeCell ref="B49:D49"/>
    <mergeCell ref="F57:G57"/>
    <mergeCell ref="A64:C64"/>
    <mergeCell ref="D64:E64"/>
    <mergeCell ref="B61:C61"/>
    <mergeCell ref="D61:E61"/>
    <mergeCell ref="B62:C62"/>
    <mergeCell ref="D62:E62"/>
    <mergeCell ref="B63:C63"/>
    <mergeCell ref="D63:E63"/>
    <mergeCell ref="B50:D50"/>
    <mergeCell ref="A51:D51"/>
    <mergeCell ref="B48:D48"/>
    <mergeCell ref="E48:E50"/>
    <mergeCell ref="A58:H58"/>
    <mergeCell ref="B60:C60"/>
    <mergeCell ref="D60:E60"/>
    <mergeCell ref="A54:H54"/>
    <mergeCell ref="B55:C55"/>
    <mergeCell ref="D55:E55"/>
    <mergeCell ref="F55:G55"/>
    <mergeCell ref="B56:C56"/>
    <mergeCell ref="D56:E56"/>
    <mergeCell ref="F56:G56"/>
    <mergeCell ref="B57:C57"/>
    <mergeCell ref="D57:E57"/>
    <mergeCell ref="A19:H19"/>
    <mergeCell ref="A20:H20"/>
    <mergeCell ref="A23:H23"/>
    <mergeCell ref="A25:H25"/>
    <mergeCell ref="A26:A27"/>
    <mergeCell ref="B26:B27"/>
    <mergeCell ref="C26:C27"/>
    <mergeCell ref="D26:D27"/>
    <mergeCell ref="E26:F26"/>
    <mergeCell ref="G26:H26"/>
    <mergeCell ref="A39:D39"/>
    <mergeCell ref="A45:G45"/>
    <mergeCell ref="B47:D47"/>
    <mergeCell ref="A40:H40"/>
    <mergeCell ref="A41:G41"/>
    <mergeCell ref="A42:G42"/>
    <mergeCell ref="A43:G43"/>
    <mergeCell ref="A44:G44"/>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7C9CF-5DA1-4F2E-AE88-37B5384C6067}">
  <dimension ref="A1:J80"/>
  <sheetViews>
    <sheetView topLeftCell="A65" workbookViewId="0">
      <selection activeCell="B77" sqref="B77:C80"/>
    </sheetView>
  </sheetViews>
  <sheetFormatPr defaultRowHeight="12.75" x14ac:dyDescent="0.2"/>
  <cols>
    <col min="1" max="1" width="5.83203125" style="7" customWidth="1"/>
    <col min="2" max="2" width="42.33203125" style="7" customWidth="1"/>
    <col min="3" max="3" width="15.164062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97</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01.07.25'!$D$35</f>
        <v>2707.4</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01.07.25'!$AC$35+'[2]Оригинал Тариф с 01.07.25'!$AE$35)/2</f>
        <v>0.495</v>
      </c>
      <c r="E28" s="20">
        <f>$G$21</f>
        <v>2707.4</v>
      </c>
      <c r="F28" s="20">
        <f>D28*E28*12</f>
        <v>16081.956</v>
      </c>
      <c r="G28" s="20">
        <f>E28</f>
        <v>2707.4</v>
      </c>
      <c r="H28" s="20">
        <f>D28*G28*12</f>
        <v>16081.956</v>
      </c>
    </row>
    <row r="29" spans="1:8" ht="25.5" x14ac:dyDescent="0.2">
      <c r="A29" s="29">
        <v>2</v>
      </c>
      <c r="B29" s="30" t="s">
        <v>67</v>
      </c>
      <c r="C29" s="18" t="s">
        <v>15</v>
      </c>
      <c r="D29" s="19">
        <f>('[2]Оригинал Тариф с 01.07.25'!$K$35+'[2]Оригинал Тариф с 01.07.25'!$M$35)/2</f>
        <v>0.185</v>
      </c>
      <c r="E29" s="20">
        <f t="shared" ref="E29:E38" si="0">$G$21</f>
        <v>2707.4</v>
      </c>
      <c r="F29" s="20">
        <f t="shared" ref="F29:F38" si="1">D29*E29*12</f>
        <v>6010.4279999999999</v>
      </c>
      <c r="G29" s="20">
        <f t="shared" ref="G29:G38" si="2">E29</f>
        <v>2707.4</v>
      </c>
      <c r="H29" s="20">
        <f t="shared" ref="H29:H38" si="3">D29*G29*12</f>
        <v>6010.4279999999999</v>
      </c>
    </row>
    <row r="30" spans="1:8" ht="24.75" customHeight="1" x14ac:dyDescent="0.2">
      <c r="A30" s="29">
        <v>3</v>
      </c>
      <c r="B30" s="30" t="s">
        <v>12</v>
      </c>
      <c r="C30" s="18" t="s">
        <v>15</v>
      </c>
      <c r="D30" s="19">
        <f>('[2]Оригинал Тариф с 01.07.25'!$AX$35+'[2]Оригинал Тариф с 01.07.25'!$AZ$35)/2</f>
        <v>1.5249999999999999</v>
      </c>
      <c r="E30" s="20">
        <f t="shared" si="0"/>
        <v>2707.4</v>
      </c>
      <c r="F30" s="20">
        <f t="shared" si="1"/>
        <v>49545.42</v>
      </c>
      <c r="G30" s="20">
        <f t="shared" si="2"/>
        <v>2707.4</v>
      </c>
      <c r="H30" s="20">
        <f t="shared" si="3"/>
        <v>49545.42</v>
      </c>
    </row>
    <row r="31" spans="1:8" ht="27.75" customHeight="1" x14ac:dyDescent="0.2">
      <c r="A31" s="29">
        <v>4</v>
      </c>
      <c r="B31" s="30" t="s">
        <v>13</v>
      </c>
      <c r="C31" s="18" t="s">
        <v>15</v>
      </c>
      <c r="D31" s="19">
        <f>('[2]Оригинал Тариф с 01.07.25'!$N$35+'[2]Оригинал Тариф с 01.07.25'!$P$35)/2</f>
        <v>2.88</v>
      </c>
      <c r="E31" s="20">
        <f t="shared" si="0"/>
        <v>2707.4</v>
      </c>
      <c r="F31" s="20">
        <f t="shared" si="1"/>
        <v>93567.744000000006</v>
      </c>
      <c r="G31" s="20">
        <f t="shared" si="2"/>
        <v>2707.4</v>
      </c>
      <c r="H31" s="20">
        <f t="shared" si="3"/>
        <v>93567.744000000006</v>
      </c>
    </row>
    <row r="32" spans="1:8" ht="25.5" x14ac:dyDescent="0.2">
      <c r="A32" s="29">
        <v>5</v>
      </c>
      <c r="B32" s="30" t="s">
        <v>23</v>
      </c>
      <c r="C32" s="18" t="s">
        <v>15</v>
      </c>
      <c r="D32" s="19">
        <f>('[2]Оригинал Тариф с 01.07.25'!$H$35+'[2]Оригинал Тариф с 01.07.25'!$J$35)/2</f>
        <v>1.585</v>
      </c>
      <c r="E32" s="20">
        <f t="shared" si="0"/>
        <v>2707.4</v>
      </c>
      <c r="F32" s="20">
        <f t="shared" si="1"/>
        <v>51494.748000000007</v>
      </c>
      <c r="G32" s="20">
        <f t="shared" si="2"/>
        <v>2707.4</v>
      </c>
      <c r="H32" s="20">
        <f t="shared" si="3"/>
        <v>51494.748000000007</v>
      </c>
    </row>
    <row r="33" spans="1:10" ht="76.5" x14ac:dyDescent="0.2">
      <c r="A33" s="29">
        <v>6</v>
      </c>
      <c r="B33" s="30" t="s">
        <v>17</v>
      </c>
      <c r="C33" s="18" t="s">
        <v>15</v>
      </c>
      <c r="D33" s="19">
        <f>('[2]Оригинал Тариф с 01.07.25'!$W$35+'[2]Оригинал Тариф с 01.07.25'!$Y$35)/2</f>
        <v>0.81499999999999995</v>
      </c>
      <c r="E33" s="20">
        <f t="shared" si="0"/>
        <v>2707.4</v>
      </c>
      <c r="F33" s="20">
        <f t="shared" si="1"/>
        <v>26478.371999999999</v>
      </c>
      <c r="G33" s="20">
        <f t="shared" si="2"/>
        <v>2707.4</v>
      </c>
      <c r="H33" s="20">
        <f t="shared" si="3"/>
        <v>26478.371999999999</v>
      </c>
    </row>
    <row r="34" spans="1:10" ht="76.5" x14ac:dyDescent="0.2">
      <c r="A34" s="29">
        <v>7</v>
      </c>
      <c r="B34" s="30" t="s">
        <v>18</v>
      </c>
      <c r="C34" s="18" t="s">
        <v>15</v>
      </c>
      <c r="D34" s="19">
        <f>('[2]Оригинал Тариф с 01.07.25'!$AI$35+'[2]Оригинал Тариф с 01.07.25'!$AK$35)/2</f>
        <v>1.74</v>
      </c>
      <c r="E34" s="20">
        <f t="shared" si="0"/>
        <v>2707.4</v>
      </c>
      <c r="F34" s="20">
        <f t="shared" si="1"/>
        <v>56530.512000000002</v>
      </c>
      <c r="G34" s="20">
        <f t="shared" si="2"/>
        <v>2707.4</v>
      </c>
      <c r="H34" s="20">
        <f t="shared" si="3"/>
        <v>56530.512000000002</v>
      </c>
    </row>
    <row r="35" spans="1:10" ht="76.5" x14ac:dyDescent="0.2">
      <c r="A35" s="29">
        <v>8</v>
      </c>
      <c r="B35" s="30" t="s">
        <v>19</v>
      </c>
      <c r="C35" s="18" t="s">
        <v>15</v>
      </c>
      <c r="D35" s="19">
        <f>('[2]Оригинал Тариф с 01.07.25'!$AO$35+'[2]Оригинал Тариф с 01.07.25'!$AQ$35)/2</f>
        <v>0.38</v>
      </c>
      <c r="E35" s="20">
        <f t="shared" si="0"/>
        <v>2707.4</v>
      </c>
      <c r="F35" s="20">
        <f t="shared" si="1"/>
        <v>12345.744000000002</v>
      </c>
      <c r="G35" s="20">
        <f t="shared" si="2"/>
        <v>2707.4</v>
      </c>
      <c r="H35" s="20">
        <f t="shared" si="3"/>
        <v>12345.744000000002</v>
      </c>
    </row>
    <row r="36" spans="1:10" ht="60.75" customHeight="1" x14ac:dyDescent="0.2">
      <c r="A36" s="29">
        <v>9</v>
      </c>
      <c r="B36" s="30" t="s">
        <v>20</v>
      </c>
      <c r="C36" s="18" t="s">
        <v>15</v>
      </c>
      <c r="D36" s="19">
        <f>('[2]Оригинал Тариф с 01.07.25'!$AR$35+'[2]Оригинал Тариф с 01.07.25'!$AT$35)/2</f>
        <v>0.13500000000000001</v>
      </c>
      <c r="E36" s="20">
        <f t="shared" si="0"/>
        <v>2707.4</v>
      </c>
      <c r="F36" s="20">
        <f t="shared" si="1"/>
        <v>4385.9880000000003</v>
      </c>
      <c r="G36" s="20">
        <f t="shared" si="2"/>
        <v>2707.4</v>
      </c>
      <c r="H36" s="20">
        <f t="shared" si="3"/>
        <v>4385.9880000000003</v>
      </c>
    </row>
    <row r="37" spans="1:10" ht="25.5" x14ac:dyDescent="0.2">
      <c r="A37" s="29">
        <v>10</v>
      </c>
      <c r="B37" s="30" t="s">
        <v>14</v>
      </c>
      <c r="C37" s="18" t="s">
        <v>15</v>
      </c>
      <c r="D37" s="19">
        <f>('[2]Оригинал Тариф с 01.07.25'!$AF$35+'[2]Оригинал Тариф с 01.07.25'!$AH$35)/2</f>
        <v>0.64</v>
      </c>
      <c r="E37" s="20">
        <f t="shared" si="0"/>
        <v>2707.4</v>
      </c>
      <c r="F37" s="20">
        <f t="shared" si="1"/>
        <v>20792.832000000002</v>
      </c>
      <c r="G37" s="20">
        <f t="shared" si="2"/>
        <v>2707.4</v>
      </c>
      <c r="H37" s="20">
        <f t="shared" si="3"/>
        <v>20792.832000000002</v>
      </c>
    </row>
    <row r="38" spans="1:10" ht="38.25" x14ac:dyDescent="0.2">
      <c r="A38" s="29">
        <v>11</v>
      </c>
      <c r="B38" s="30" t="s">
        <v>21</v>
      </c>
      <c r="C38" s="18" t="s">
        <v>15</v>
      </c>
      <c r="D38" s="19">
        <f>('[2]Оригинал Тариф с 01.07.25'!$Q$35+'[2]Оригинал Тариф с 01.07.25'!$S$35)/2</f>
        <v>2.77</v>
      </c>
      <c r="E38" s="20">
        <f t="shared" si="0"/>
        <v>2707.4</v>
      </c>
      <c r="F38" s="20">
        <f t="shared" si="1"/>
        <v>89993.97600000001</v>
      </c>
      <c r="G38" s="20">
        <f t="shared" si="2"/>
        <v>2707.4</v>
      </c>
      <c r="H38" s="20">
        <f t="shared" si="3"/>
        <v>89993.97600000001</v>
      </c>
    </row>
    <row r="39" spans="1:10" ht="12.75" customHeight="1" x14ac:dyDescent="0.2">
      <c r="A39" s="212" t="s">
        <v>6</v>
      </c>
      <c r="B39" s="213"/>
      <c r="C39" s="213"/>
      <c r="D39" s="214"/>
      <c r="E39" s="21"/>
      <c r="F39" s="21">
        <f>SUM(F28:F38)</f>
        <v>427227.72000000009</v>
      </c>
      <c r="G39" s="21"/>
      <c r="H39" s="21">
        <f>SUM(H28:H38)</f>
        <v>427227.72000000009</v>
      </c>
    </row>
    <row r="40" spans="1:10" ht="45" customHeight="1" x14ac:dyDescent="0.2">
      <c r="A40" s="155" t="s">
        <v>134</v>
      </c>
      <c r="B40" s="169"/>
      <c r="C40" s="169"/>
      <c r="D40" s="169"/>
      <c r="E40" s="169"/>
      <c r="F40" s="169"/>
      <c r="G40" s="169"/>
      <c r="H40" s="169"/>
    </row>
    <row r="41" spans="1:10" ht="35.25" customHeight="1" x14ac:dyDescent="0.2">
      <c r="A41" s="221" t="s">
        <v>135</v>
      </c>
      <c r="B41" s="221"/>
      <c r="C41" s="221"/>
      <c r="D41" s="221"/>
      <c r="E41" s="221"/>
      <c r="F41" s="221"/>
      <c r="G41" s="221"/>
      <c r="H41" s="54">
        <v>-252888.01000000007</v>
      </c>
    </row>
    <row r="42" spans="1:10" ht="50.25" customHeight="1" x14ac:dyDescent="0.2">
      <c r="A42" s="221" t="s">
        <v>125</v>
      </c>
      <c r="B42" s="221"/>
      <c r="C42" s="221"/>
      <c r="D42" s="221"/>
      <c r="E42" s="221"/>
      <c r="F42" s="221"/>
      <c r="G42" s="221"/>
      <c r="H42" s="54">
        <v>128365.36799999999</v>
      </c>
      <c r="J42" s="43"/>
    </row>
    <row r="43" spans="1:10" ht="40.5" customHeight="1" x14ac:dyDescent="0.2">
      <c r="A43" s="222" t="s">
        <v>126</v>
      </c>
      <c r="B43" s="223"/>
      <c r="C43" s="223"/>
      <c r="D43" s="223"/>
      <c r="E43" s="223"/>
      <c r="F43" s="223"/>
      <c r="G43" s="224"/>
      <c r="H43" s="54">
        <f>H41+H42</f>
        <v>-124522.64200000008</v>
      </c>
      <c r="J43" s="43"/>
    </row>
    <row r="44" spans="1:10" ht="30.75" customHeight="1" x14ac:dyDescent="0.2">
      <c r="A44" s="221" t="s">
        <v>127</v>
      </c>
      <c r="B44" s="221"/>
      <c r="C44" s="221"/>
      <c r="D44" s="221"/>
      <c r="E44" s="221"/>
      <c r="F44" s="221"/>
      <c r="G44" s="221"/>
      <c r="H44" s="54">
        <v>127878.29999999999</v>
      </c>
    </row>
    <row r="45" spans="1:10" ht="27" customHeight="1" x14ac:dyDescent="0.2">
      <c r="A45" s="221" t="s">
        <v>128</v>
      </c>
      <c r="B45" s="221"/>
      <c r="C45" s="221"/>
      <c r="D45" s="221"/>
      <c r="E45" s="221"/>
      <c r="F45" s="221"/>
      <c r="G45" s="221"/>
      <c r="H45" s="62">
        <f>H43-H44</f>
        <v>-252400.94200000007</v>
      </c>
    </row>
    <row r="46" spans="1:10" ht="16.5" customHeight="1" x14ac:dyDescent="0.2">
      <c r="A46" s="40"/>
      <c r="B46" s="41"/>
      <c r="C46" s="41"/>
      <c r="D46" s="41"/>
      <c r="E46" s="41"/>
      <c r="F46" s="41"/>
      <c r="G46" s="41"/>
      <c r="H46" s="41"/>
    </row>
    <row r="47" spans="1:10" ht="145.35" customHeight="1" x14ac:dyDescent="0.2">
      <c r="A47" s="44" t="s">
        <v>1</v>
      </c>
      <c r="B47" s="152" t="s">
        <v>8</v>
      </c>
      <c r="C47" s="152"/>
      <c r="D47" s="152"/>
      <c r="E47" s="46" t="s">
        <v>41</v>
      </c>
      <c r="F47" s="1" t="s">
        <v>9</v>
      </c>
      <c r="G47" s="2" t="s">
        <v>42</v>
      </c>
      <c r="H47" s="2" t="s">
        <v>43</v>
      </c>
    </row>
    <row r="48" spans="1:10" ht="24.95" customHeight="1" x14ac:dyDescent="0.2">
      <c r="A48" s="60">
        <v>1</v>
      </c>
      <c r="B48" s="257" t="s">
        <v>583</v>
      </c>
      <c r="C48" s="257"/>
      <c r="D48" s="257"/>
      <c r="E48" s="207" t="s">
        <v>130</v>
      </c>
      <c r="F48" s="72">
        <v>29631.18</v>
      </c>
      <c r="G48" s="18" t="s">
        <v>237</v>
      </c>
      <c r="H48" s="207" t="s">
        <v>131</v>
      </c>
    </row>
    <row r="49" spans="1:8" ht="24.95" customHeight="1" x14ac:dyDescent="0.2">
      <c r="A49" s="60">
        <v>2</v>
      </c>
      <c r="B49" s="257" t="s">
        <v>584</v>
      </c>
      <c r="C49" s="257"/>
      <c r="D49" s="257"/>
      <c r="E49" s="208"/>
      <c r="F49" s="72">
        <v>5504.17</v>
      </c>
      <c r="G49" s="18" t="s">
        <v>139</v>
      </c>
      <c r="H49" s="208"/>
    </row>
    <row r="50" spans="1:8" ht="24.95" customHeight="1" x14ac:dyDescent="0.2">
      <c r="A50" s="60">
        <v>3</v>
      </c>
      <c r="B50" s="257" t="s">
        <v>585</v>
      </c>
      <c r="C50" s="257"/>
      <c r="D50" s="257"/>
      <c r="E50" s="208"/>
      <c r="F50" s="72">
        <v>18580.3</v>
      </c>
      <c r="G50" s="18" t="s">
        <v>586</v>
      </c>
      <c r="H50" s="208"/>
    </row>
    <row r="51" spans="1:8" ht="24.95" customHeight="1" x14ac:dyDescent="0.2">
      <c r="A51" s="60">
        <v>4</v>
      </c>
      <c r="B51" s="257" t="s">
        <v>587</v>
      </c>
      <c r="C51" s="257"/>
      <c r="D51" s="257"/>
      <c r="E51" s="208"/>
      <c r="F51" s="72">
        <v>4425.1499999999996</v>
      </c>
      <c r="G51" s="18" t="s">
        <v>133</v>
      </c>
      <c r="H51" s="208"/>
    </row>
    <row r="52" spans="1:8" ht="24.95" customHeight="1" x14ac:dyDescent="0.2">
      <c r="A52" s="60">
        <v>5</v>
      </c>
      <c r="B52" s="257" t="s">
        <v>588</v>
      </c>
      <c r="C52" s="257"/>
      <c r="D52" s="257"/>
      <c r="E52" s="208"/>
      <c r="F52" s="72">
        <v>354.4</v>
      </c>
      <c r="G52" s="18" t="s">
        <v>589</v>
      </c>
      <c r="H52" s="208"/>
    </row>
    <row r="53" spans="1:8" ht="24.95" customHeight="1" x14ac:dyDescent="0.2">
      <c r="A53" s="60">
        <v>6</v>
      </c>
      <c r="B53" s="258" t="s">
        <v>489</v>
      </c>
      <c r="C53" s="258"/>
      <c r="D53" s="258"/>
      <c r="E53" s="208"/>
      <c r="F53" s="72">
        <v>2429.25</v>
      </c>
      <c r="G53" s="18" t="s">
        <v>437</v>
      </c>
      <c r="H53" s="208"/>
    </row>
    <row r="54" spans="1:8" ht="27.75" customHeight="1" x14ac:dyDescent="0.2">
      <c r="A54" s="60">
        <v>7</v>
      </c>
      <c r="B54" s="259" t="s">
        <v>590</v>
      </c>
      <c r="C54" s="259"/>
      <c r="D54" s="259"/>
      <c r="E54" s="208"/>
      <c r="F54" s="72">
        <v>37713.11</v>
      </c>
      <c r="G54" s="80" t="s">
        <v>591</v>
      </c>
      <c r="H54" s="208"/>
    </row>
    <row r="55" spans="1:8" ht="24.95" customHeight="1" x14ac:dyDescent="0.2">
      <c r="A55" s="60">
        <v>8</v>
      </c>
      <c r="B55" s="257" t="s">
        <v>592</v>
      </c>
      <c r="C55" s="257"/>
      <c r="D55" s="257"/>
      <c r="E55" s="208"/>
      <c r="F55" s="72">
        <v>4500</v>
      </c>
      <c r="G55" s="9"/>
      <c r="H55" s="208"/>
    </row>
    <row r="56" spans="1:8" ht="24.95" customHeight="1" x14ac:dyDescent="0.2">
      <c r="A56" s="60">
        <v>9</v>
      </c>
      <c r="B56" s="257" t="s">
        <v>593</v>
      </c>
      <c r="C56" s="257"/>
      <c r="D56" s="257"/>
      <c r="E56" s="208"/>
      <c r="F56" s="72">
        <v>11128.47</v>
      </c>
      <c r="G56" s="18" t="s">
        <v>594</v>
      </c>
      <c r="H56" s="208"/>
    </row>
    <row r="57" spans="1:8" ht="33" customHeight="1" x14ac:dyDescent="0.2">
      <c r="A57" s="60">
        <v>10</v>
      </c>
      <c r="B57" s="259" t="s">
        <v>595</v>
      </c>
      <c r="C57" s="259"/>
      <c r="D57" s="259"/>
      <c r="E57" s="208"/>
      <c r="F57" s="72">
        <v>12018.75</v>
      </c>
      <c r="G57" s="100" t="s">
        <v>596</v>
      </c>
      <c r="H57" s="208"/>
    </row>
    <row r="58" spans="1:8" ht="24.95" customHeight="1" x14ac:dyDescent="0.2">
      <c r="A58" s="60">
        <v>11</v>
      </c>
      <c r="B58" s="260" t="s">
        <v>129</v>
      </c>
      <c r="C58" s="261"/>
      <c r="D58" s="262"/>
      <c r="E58" s="208"/>
      <c r="F58" s="72">
        <v>1200</v>
      </c>
      <c r="G58" s="11"/>
      <c r="H58" s="208"/>
    </row>
    <row r="59" spans="1:8" ht="24.95" customHeight="1" x14ac:dyDescent="0.2">
      <c r="A59" s="60">
        <v>12</v>
      </c>
      <c r="B59" s="260" t="s">
        <v>597</v>
      </c>
      <c r="C59" s="261"/>
      <c r="D59" s="262"/>
      <c r="E59" s="209"/>
      <c r="F59" s="72">
        <v>393.52</v>
      </c>
      <c r="G59" s="11"/>
      <c r="H59" s="209"/>
    </row>
    <row r="60" spans="1:8" ht="24.95" customHeight="1" x14ac:dyDescent="0.2">
      <c r="A60" s="146" t="s">
        <v>6</v>
      </c>
      <c r="B60" s="147"/>
      <c r="C60" s="147"/>
      <c r="D60" s="148"/>
      <c r="E60" s="52"/>
      <c r="F60" s="53">
        <f>SUM(F48:F59)</f>
        <v>127878.3</v>
      </c>
      <c r="G60" s="12"/>
      <c r="H60" s="12"/>
    </row>
    <row r="61" spans="1:8" ht="19.5" customHeight="1" x14ac:dyDescent="0.2">
      <c r="A61" s="196" t="s">
        <v>59</v>
      </c>
      <c r="B61" s="196"/>
      <c r="C61" s="196"/>
      <c r="D61" s="196"/>
      <c r="E61" s="196"/>
      <c r="F61" s="196"/>
      <c r="G61" s="196"/>
      <c r="H61" s="196"/>
    </row>
    <row r="62" spans="1:8" ht="27.75" customHeight="1" x14ac:dyDescent="0.2">
      <c r="A62" s="10"/>
      <c r="B62" s="10"/>
      <c r="C62" s="10"/>
      <c r="D62" s="10"/>
      <c r="E62" s="10"/>
      <c r="F62" s="10"/>
      <c r="G62" s="33">
        <f>'[1]Оригинал Тариф с 01.07.25'!$BK$35</f>
        <v>161144.448</v>
      </c>
      <c r="H62" s="10"/>
    </row>
    <row r="63" spans="1:8" ht="41.25" customHeight="1" x14ac:dyDescent="0.2">
      <c r="A63" s="155" t="s">
        <v>28</v>
      </c>
      <c r="B63" s="155"/>
      <c r="C63" s="155"/>
      <c r="D63" s="155"/>
      <c r="E63" s="155"/>
      <c r="F63" s="155"/>
      <c r="G63" s="155"/>
      <c r="H63" s="155"/>
    </row>
    <row r="64" spans="1:8" ht="138" customHeight="1" x14ac:dyDescent="0.2">
      <c r="A64" s="6" t="s">
        <v>29</v>
      </c>
      <c r="B64" s="156" t="s">
        <v>30</v>
      </c>
      <c r="C64" s="156"/>
      <c r="D64" s="156" t="s">
        <v>31</v>
      </c>
      <c r="E64" s="156"/>
      <c r="F64" s="156" t="s">
        <v>32</v>
      </c>
      <c r="G64" s="156"/>
    </row>
    <row r="65" spans="1:8" ht="15.75" x14ac:dyDescent="0.2">
      <c r="A65" s="4">
        <v>1</v>
      </c>
      <c r="B65" s="197">
        <v>2</v>
      </c>
      <c r="C65" s="197"/>
      <c r="D65" s="197">
        <v>3</v>
      </c>
      <c r="E65" s="197"/>
      <c r="F65" s="197">
        <v>4</v>
      </c>
      <c r="G65" s="197"/>
    </row>
    <row r="66" spans="1:8" ht="12.75" customHeight="1" x14ac:dyDescent="0.2">
      <c r="A66" s="6"/>
      <c r="B66" s="157">
        <v>1</v>
      </c>
      <c r="C66" s="159"/>
      <c r="D66" s="157">
        <v>0</v>
      </c>
      <c r="E66" s="159"/>
      <c r="F66" s="225">
        <v>40000</v>
      </c>
      <c r="G66" s="226"/>
    </row>
    <row r="67" spans="1:8" ht="119.25" customHeight="1" x14ac:dyDescent="0.2">
      <c r="A67" s="155" t="s">
        <v>33</v>
      </c>
      <c r="B67" s="155"/>
      <c r="C67" s="155"/>
      <c r="D67" s="155"/>
      <c r="E67" s="155"/>
      <c r="F67" s="155"/>
      <c r="G67" s="155"/>
      <c r="H67" s="155"/>
    </row>
    <row r="68" spans="1:8" ht="15.75" x14ac:dyDescent="0.2">
      <c r="A68" s="5"/>
    </row>
    <row r="69" spans="1:8" ht="78.75" x14ac:dyDescent="0.2">
      <c r="A69" s="6" t="s">
        <v>29</v>
      </c>
      <c r="B69" s="156" t="s">
        <v>34</v>
      </c>
      <c r="C69" s="156"/>
      <c r="D69" s="156" t="s">
        <v>35</v>
      </c>
      <c r="E69" s="156"/>
      <c r="F69" s="6" t="s">
        <v>36</v>
      </c>
      <c r="G69" s="6" t="s">
        <v>37</v>
      </c>
      <c r="H69" s="4" t="s">
        <v>38</v>
      </c>
    </row>
    <row r="70" spans="1:8" ht="15.75" x14ac:dyDescent="0.2">
      <c r="A70" s="4">
        <v>1</v>
      </c>
      <c r="B70" s="197">
        <v>2</v>
      </c>
      <c r="C70" s="197"/>
      <c r="D70" s="197">
        <v>3</v>
      </c>
      <c r="E70" s="197"/>
      <c r="F70" s="4">
        <v>4</v>
      </c>
      <c r="G70" s="4">
        <v>5</v>
      </c>
      <c r="H70" s="4">
        <v>6</v>
      </c>
    </row>
    <row r="71" spans="1:8" ht="47.25" customHeight="1" x14ac:dyDescent="0.2">
      <c r="A71" s="6">
        <v>1</v>
      </c>
      <c r="B71" s="156" t="s">
        <v>39</v>
      </c>
      <c r="C71" s="156"/>
      <c r="D71" s="164">
        <v>162482.17000000001</v>
      </c>
      <c r="E71" s="164"/>
      <c r="F71" s="4">
        <v>639049.48</v>
      </c>
      <c r="G71" s="4">
        <v>600313.74</v>
      </c>
      <c r="H71" s="4">
        <f>F71-G71+D71</f>
        <v>201217.91</v>
      </c>
    </row>
    <row r="72" spans="1:8" ht="44.25" customHeight="1" x14ac:dyDescent="0.2">
      <c r="A72" s="6">
        <v>2</v>
      </c>
      <c r="B72" s="156" t="s">
        <v>40</v>
      </c>
      <c r="C72" s="156"/>
      <c r="D72" s="160">
        <v>8686.0400000000009</v>
      </c>
      <c r="E72" s="161"/>
      <c r="F72" s="4">
        <v>66929.119999999995</v>
      </c>
      <c r="G72" s="4">
        <v>70344.89</v>
      </c>
      <c r="H72" s="4">
        <f>F72-G72+D72</f>
        <v>5270.2699999999968</v>
      </c>
    </row>
    <row r="73" spans="1:8" ht="15.75" customHeight="1" x14ac:dyDescent="0.2">
      <c r="A73" s="157" t="s">
        <v>22</v>
      </c>
      <c r="B73" s="158"/>
      <c r="C73" s="159"/>
      <c r="D73" s="165"/>
      <c r="E73" s="165"/>
      <c r="F73" s="6"/>
      <c r="G73" s="6"/>
      <c r="H73" s="4"/>
    </row>
    <row r="77" spans="1:8" x14ac:dyDescent="0.2">
      <c r="B77" s="140"/>
      <c r="C77" s="139"/>
    </row>
    <row r="78" spans="1:8" x14ac:dyDescent="0.2">
      <c r="B78" s="140"/>
      <c r="C78" s="139"/>
    </row>
    <row r="79" spans="1:8" x14ac:dyDescent="0.2">
      <c r="C79" s="135"/>
    </row>
    <row r="80" spans="1:8" x14ac:dyDescent="0.2">
      <c r="C80" s="135"/>
    </row>
  </sheetData>
  <mergeCells count="73">
    <mergeCell ref="H48:H59"/>
    <mergeCell ref="B49:D49"/>
    <mergeCell ref="B50:D50"/>
    <mergeCell ref="B51:D51"/>
    <mergeCell ref="B52:D52"/>
    <mergeCell ref="B53:D53"/>
    <mergeCell ref="B54:D54"/>
    <mergeCell ref="B55:D55"/>
    <mergeCell ref="B56:D56"/>
    <mergeCell ref="B57:D57"/>
    <mergeCell ref="B58:D58"/>
    <mergeCell ref="B59:D59"/>
    <mergeCell ref="A42:G42"/>
    <mergeCell ref="A43:G43"/>
    <mergeCell ref="A44:G44"/>
    <mergeCell ref="A60:D60"/>
    <mergeCell ref="B48:D48"/>
    <mergeCell ref="E48:E59"/>
    <mergeCell ref="A73:C73"/>
    <mergeCell ref="D73:E73"/>
    <mergeCell ref="B70:C70"/>
    <mergeCell ref="D70:E70"/>
    <mergeCell ref="B71:C71"/>
    <mergeCell ref="D71:E71"/>
    <mergeCell ref="B72:C72"/>
    <mergeCell ref="D72:E72"/>
    <mergeCell ref="B66:C66"/>
    <mergeCell ref="D66:E66"/>
    <mergeCell ref="F66:G66"/>
    <mergeCell ref="A67:H67"/>
    <mergeCell ref="B69:C69"/>
    <mergeCell ref="D69:E69"/>
    <mergeCell ref="A63:H63"/>
    <mergeCell ref="B64:C64"/>
    <mergeCell ref="D64:E64"/>
    <mergeCell ref="F64:G64"/>
    <mergeCell ref="B65:C65"/>
    <mergeCell ref="D65:E65"/>
    <mergeCell ref="F65:G65"/>
    <mergeCell ref="A61:H61"/>
    <mergeCell ref="A19:H19"/>
    <mergeCell ref="A20:H20"/>
    <mergeCell ref="A23:H23"/>
    <mergeCell ref="A25:H25"/>
    <mergeCell ref="A26:A27"/>
    <mergeCell ref="B26:B27"/>
    <mergeCell ref="C26:C27"/>
    <mergeCell ref="D26:D27"/>
    <mergeCell ref="E26:F26"/>
    <mergeCell ref="G26:H26"/>
    <mergeCell ref="A39:D39"/>
    <mergeCell ref="A45:G45"/>
    <mergeCell ref="B47:D47"/>
    <mergeCell ref="A40:H40"/>
    <mergeCell ref="A41:G41"/>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05CC-B8BB-4490-BFB1-38EF68000AC8}">
  <dimension ref="A1:J79"/>
  <sheetViews>
    <sheetView topLeftCell="A67" workbookViewId="0">
      <selection activeCell="B76" sqref="B76:C79"/>
    </sheetView>
  </sheetViews>
  <sheetFormatPr defaultRowHeight="12.75" x14ac:dyDescent="0.2"/>
  <cols>
    <col min="1" max="1" width="5.83203125" style="7" customWidth="1"/>
    <col min="2" max="2" width="42.33203125" style="7" customWidth="1"/>
    <col min="3" max="3" width="14.164062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98</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01.07.25'!$D$36</f>
        <v>3555.1</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01.07.25'!$AC$36+'[2]Оригинал Тариф с 01.07.25'!$AE$36)/2</f>
        <v>0.495</v>
      </c>
      <c r="E28" s="20">
        <f>$G$21</f>
        <v>3555.1</v>
      </c>
      <c r="F28" s="20">
        <f>D28*E28*12</f>
        <v>21117.294000000002</v>
      </c>
      <c r="G28" s="20">
        <f>E28</f>
        <v>3555.1</v>
      </c>
      <c r="H28" s="20">
        <f>D28*G28*12</f>
        <v>21117.294000000002</v>
      </c>
    </row>
    <row r="29" spans="1:8" ht="25.5" x14ac:dyDescent="0.2">
      <c r="A29" s="29">
        <v>2</v>
      </c>
      <c r="B29" s="30" t="s">
        <v>67</v>
      </c>
      <c r="C29" s="18" t="s">
        <v>15</v>
      </c>
      <c r="D29" s="19">
        <f>('[2]Оригинал Тариф с 01.07.25'!$K$36+'[2]Оригинал Тариф с 01.07.25'!$M$36)/2</f>
        <v>0.185</v>
      </c>
      <c r="E29" s="20">
        <f t="shared" ref="E29:E38" si="0">$G$21</f>
        <v>3555.1</v>
      </c>
      <c r="F29" s="20">
        <f t="shared" ref="F29:F38" si="1">D29*E29*12</f>
        <v>7892.3220000000001</v>
      </c>
      <c r="G29" s="20">
        <f t="shared" ref="G29:G38" si="2">E29</f>
        <v>3555.1</v>
      </c>
      <c r="H29" s="20">
        <f t="shared" ref="H29:H38" si="3">D29*G29*12</f>
        <v>7892.3220000000001</v>
      </c>
    </row>
    <row r="30" spans="1:8" ht="24.75" customHeight="1" x14ac:dyDescent="0.2">
      <c r="A30" s="29">
        <v>3</v>
      </c>
      <c r="B30" s="30" t="s">
        <v>12</v>
      </c>
      <c r="C30" s="18" t="s">
        <v>15</v>
      </c>
      <c r="D30" s="19">
        <f>('[2]Оригинал Тариф с 01.07.25'!$AX$36+'[2]Оригинал Тариф с 01.07.25'!$AZ$36)/2</f>
        <v>1.5249999999999999</v>
      </c>
      <c r="E30" s="20">
        <f t="shared" si="0"/>
        <v>3555.1</v>
      </c>
      <c r="F30" s="20">
        <f t="shared" si="1"/>
        <v>65058.329999999987</v>
      </c>
      <c r="G30" s="20">
        <f t="shared" si="2"/>
        <v>3555.1</v>
      </c>
      <c r="H30" s="20">
        <f t="shared" si="3"/>
        <v>65058.329999999987</v>
      </c>
    </row>
    <row r="31" spans="1:8" ht="27.75" customHeight="1" x14ac:dyDescent="0.2">
      <c r="A31" s="29">
        <v>4</v>
      </c>
      <c r="B31" s="30" t="s">
        <v>13</v>
      </c>
      <c r="C31" s="18" t="s">
        <v>15</v>
      </c>
      <c r="D31" s="19">
        <f>('[2]Оригинал Тариф с 01.07.25'!$N$36+'[2]Оригинал Тариф с 01.07.25'!$P$36)/2</f>
        <v>2.88</v>
      </c>
      <c r="E31" s="20">
        <f t="shared" si="0"/>
        <v>3555.1</v>
      </c>
      <c r="F31" s="20">
        <f t="shared" si="1"/>
        <v>122864.25599999999</v>
      </c>
      <c r="G31" s="20">
        <f t="shared" si="2"/>
        <v>3555.1</v>
      </c>
      <c r="H31" s="20">
        <f t="shared" si="3"/>
        <v>122864.25599999999</v>
      </c>
    </row>
    <row r="32" spans="1:8" ht="25.5" x14ac:dyDescent="0.2">
      <c r="A32" s="29">
        <v>5</v>
      </c>
      <c r="B32" s="30" t="s">
        <v>23</v>
      </c>
      <c r="C32" s="18" t="s">
        <v>15</v>
      </c>
      <c r="D32" s="19">
        <f>('[2]Оригинал Тариф с 01.07.25'!$H$36+'[2]Оригинал Тариф с 01.07.25'!$J$36)/2</f>
        <v>1.585</v>
      </c>
      <c r="E32" s="20">
        <f t="shared" si="0"/>
        <v>3555.1</v>
      </c>
      <c r="F32" s="20">
        <f t="shared" si="1"/>
        <v>67618.001999999993</v>
      </c>
      <c r="G32" s="20">
        <f t="shared" si="2"/>
        <v>3555.1</v>
      </c>
      <c r="H32" s="20">
        <f t="shared" si="3"/>
        <v>67618.001999999993</v>
      </c>
    </row>
    <row r="33" spans="1:10" ht="76.5" x14ac:dyDescent="0.2">
      <c r="A33" s="29">
        <v>6</v>
      </c>
      <c r="B33" s="30" t="s">
        <v>17</v>
      </c>
      <c r="C33" s="18" t="s">
        <v>15</v>
      </c>
      <c r="D33" s="19">
        <f>('[2]Оригинал Тариф с 01.07.25'!$W$36+'[2]Оригинал Тариф с 01.07.25'!$Y$36)/2</f>
        <v>0.81499999999999995</v>
      </c>
      <c r="E33" s="20">
        <f t="shared" si="0"/>
        <v>3555.1</v>
      </c>
      <c r="F33" s="20">
        <f t="shared" si="1"/>
        <v>34768.877999999997</v>
      </c>
      <c r="G33" s="20">
        <f t="shared" si="2"/>
        <v>3555.1</v>
      </c>
      <c r="H33" s="20">
        <f t="shared" si="3"/>
        <v>34768.877999999997</v>
      </c>
    </row>
    <row r="34" spans="1:10" ht="76.5" x14ac:dyDescent="0.2">
      <c r="A34" s="29">
        <v>7</v>
      </c>
      <c r="B34" s="30" t="s">
        <v>18</v>
      </c>
      <c r="C34" s="18" t="s">
        <v>15</v>
      </c>
      <c r="D34" s="19">
        <f>('[2]Оригинал Тариф с 01.07.25'!$AI$36+'[2]Оригинал Тариф с 01.07.25'!$AK$36)/2</f>
        <v>1.74</v>
      </c>
      <c r="E34" s="20">
        <f t="shared" si="0"/>
        <v>3555.1</v>
      </c>
      <c r="F34" s="20">
        <f t="shared" si="1"/>
        <v>74230.487999999998</v>
      </c>
      <c r="G34" s="20">
        <f t="shared" si="2"/>
        <v>3555.1</v>
      </c>
      <c r="H34" s="20">
        <f t="shared" si="3"/>
        <v>74230.487999999998</v>
      </c>
    </row>
    <row r="35" spans="1:10" ht="76.5" x14ac:dyDescent="0.2">
      <c r="A35" s="29">
        <v>8</v>
      </c>
      <c r="B35" s="30" t="s">
        <v>19</v>
      </c>
      <c r="C35" s="18" t="s">
        <v>15</v>
      </c>
      <c r="D35" s="19">
        <f>('[2]Оригинал Тариф с 01.07.25'!$AO$36+'[2]Оригинал Тариф с 01.07.25'!$AQ$36)/2</f>
        <v>0.38</v>
      </c>
      <c r="E35" s="20">
        <f t="shared" si="0"/>
        <v>3555.1</v>
      </c>
      <c r="F35" s="20">
        <f t="shared" si="1"/>
        <v>16211.255999999998</v>
      </c>
      <c r="G35" s="20">
        <f t="shared" si="2"/>
        <v>3555.1</v>
      </c>
      <c r="H35" s="20">
        <f t="shared" si="3"/>
        <v>16211.255999999998</v>
      </c>
    </row>
    <row r="36" spans="1:10" ht="60.75" customHeight="1" x14ac:dyDescent="0.2">
      <c r="A36" s="29">
        <v>9</v>
      </c>
      <c r="B36" s="30" t="s">
        <v>20</v>
      </c>
      <c r="C36" s="18" t="s">
        <v>15</v>
      </c>
      <c r="D36" s="19">
        <f>('[2]Оригинал Тариф с 01.07.25'!$AR$36+'[2]Оригинал Тариф с 01.07.25'!$AT$36)/2</f>
        <v>0.13500000000000001</v>
      </c>
      <c r="E36" s="20">
        <f t="shared" si="0"/>
        <v>3555.1</v>
      </c>
      <c r="F36" s="20">
        <f t="shared" si="1"/>
        <v>5759.2620000000006</v>
      </c>
      <c r="G36" s="20">
        <f t="shared" si="2"/>
        <v>3555.1</v>
      </c>
      <c r="H36" s="20">
        <f t="shared" si="3"/>
        <v>5759.2620000000006</v>
      </c>
    </row>
    <row r="37" spans="1:10" ht="25.5" x14ac:dyDescent="0.2">
      <c r="A37" s="29">
        <v>10</v>
      </c>
      <c r="B37" s="30" t="s">
        <v>14</v>
      </c>
      <c r="C37" s="18" t="s">
        <v>15</v>
      </c>
      <c r="D37" s="19">
        <f>('[2]Оригинал Тариф с 01.07.25'!$AF$36+'[2]Оригинал Тариф с 01.07.25'!$AH$36)/2</f>
        <v>0.62</v>
      </c>
      <c r="E37" s="20">
        <f t="shared" si="0"/>
        <v>3555.1</v>
      </c>
      <c r="F37" s="20">
        <f t="shared" si="1"/>
        <v>26449.943999999996</v>
      </c>
      <c r="G37" s="20">
        <f t="shared" si="2"/>
        <v>3555.1</v>
      </c>
      <c r="H37" s="20">
        <f t="shared" si="3"/>
        <v>26449.943999999996</v>
      </c>
    </row>
    <row r="38" spans="1:10" ht="38.25" x14ac:dyDescent="0.2">
      <c r="A38" s="29">
        <v>11</v>
      </c>
      <c r="B38" s="30" t="s">
        <v>21</v>
      </c>
      <c r="C38" s="18" t="s">
        <v>15</v>
      </c>
      <c r="D38" s="19">
        <f>('[2]Оригинал Тариф с 01.07.25'!$Q$36+'[2]Оригинал Тариф с 01.07.25'!$S$36)/2</f>
        <v>2.77</v>
      </c>
      <c r="E38" s="20">
        <f t="shared" si="0"/>
        <v>3555.1</v>
      </c>
      <c r="F38" s="20">
        <f t="shared" si="1"/>
        <v>118171.524</v>
      </c>
      <c r="G38" s="20">
        <f t="shared" si="2"/>
        <v>3555.1</v>
      </c>
      <c r="H38" s="20">
        <f t="shared" si="3"/>
        <v>118171.524</v>
      </c>
    </row>
    <row r="39" spans="1:10" ht="12.75" customHeight="1" x14ac:dyDescent="0.2">
      <c r="A39" s="212" t="s">
        <v>6</v>
      </c>
      <c r="B39" s="213"/>
      <c r="C39" s="213"/>
      <c r="D39" s="214"/>
      <c r="E39" s="21"/>
      <c r="F39" s="21">
        <f>SUM(F28:F38)</f>
        <v>560141.55599999998</v>
      </c>
      <c r="G39" s="21"/>
      <c r="H39" s="21">
        <f>SUM(H28:H38)</f>
        <v>560141.55599999998</v>
      </c>
    </row>
    <row r="40" spans="1:10" ht="45" customHeight="1" x14ac:dyDescent="0.2">
      <c r="A40" s="155" t="s">
        <v>134</v>
      </c>
      <c r="B40" s="169"/>
      <c r="C40" s="169"/>
      <c r="D40" s="169"/>
      <c r="E40" s="169"/>
      <c r="F40" s="169"/>
      <c r="G40"/>
      <c r="H40"/>
    </row>
    <row r="41" spans="1:10" ht="26.25" customHeight="1" x14ac:dyDescent="0.2">
      <c r="A41" s="232" t="s">
        <v>135</v>
      </c>
      <c r="B41" s="232"/>
      <c r="C41" s="232"/>
      <c r="D41" s="232"/>
      <c r="E41" s="232"/>
      <c r="F41" s="54">
        <v>-549111.55800000008</v>
      </c>
      <c r="G41"/>
      <c r="H41"/>
    </row>
    <row r="42" spans="1:10" ht="50.25" customHeight="1" x14ac:dyDescent="0.2">
      <c r="A42" s="232" t="s">
        <v>125</v>
      </c>
      <c r="B42" s="232"/>
      <c r="C42" s="232"/>
      <c r="D42" s="232"/>
      <c r="E42" s="232"/>
      <c r="F42" s="54">
        <v>135662.61600000001</v>
      </c>
      <c r="G42"/>
      <c r="H42" s="43"/>
      <c r="I42" s="43"/>
      <c r="J42" s="43"/>
    </row>
    <row r="43" spans="1:10" ht="40.5" customHeight="1" x14ac:dyDescent="0.2">
      <c r="A43" s="233" t="s">
        <v>126</v>
      </c>
      <c r="B43" s="234"/>
      <c r="C43" s="234"/>
      <c r="D43" s="234"/>
      <c r="E43" s="235"/>
      <c r="F43" s="54">
        <f>F41+F42</f>
        <v>-413448.94200000004</v>
      </c>
      <c r="G43"/>
      <c r="H43" s="43"/>
      <c r="I43" s="43"/>
      <c r="J43" s="43"/>
    </row>
    <row r="44" spans="1:10" ht="30.75" customHeight="1" x14ac:dyDescent="0.2">
      <c r="A44" s="232" t="s">
        <v>127</v>
      </c>
      <c r="B44" s="232"/>
      <c r="C44" s="232"/>
      <c r="D44" s="232"/>
      <c r="E44" s="232"/>
      <c r="F44" s="54">
        <v>76677.83</v>
      </c>
      <c r="G44"/>
      <c r="H44"/>
    </row>
    <row r="45" spans="1:10" ht="27" customHeight="1" x14ac:dyDescent="0.2">
      <c r="A45" s="232" t="s">
        <v>128</v>
      </c>
      <c r="B45" s="232"/>
      <c r="C45" s="232"/>
      <c r="D45" s="232"/>
      <c r="E45" s="232"/>
      <c r="F45" s="62">
        <f>F43-F44</f>
        <v>-490126.77200000006</v>
      </c>
      <c r="G45"/>
      <c r="H45"/>
    </row>
    <row r="46" spans="1:10" ht="16.5" customHeight="1" x14ac:dyDescent="0.2">
      <c r="A46" s="40"/>
      <c r="B46" s="41"/>
      <c r="C46" s="41"/>
      <c r="D46" s="41"/>
      <c r="E46" s="41"/>
      <c r="F46" s="41"/>
      <c r="G46"/>
      <c r="H46"/>
    </row>
    <row r="47" spans="1:10" ht="145.35" customHeight="1" x14ac:dyDescent="0.2">
      <c r="A47" s="44" t="s">
        <v>1</v>
      </c>
      <c r="B47" s="45" t="s">
        <v>8</v>
      </c>
      <c r="C47" s="46" t="s">
        <v>41</v>
      </c>
      <c r="D47" s="1" t="s">
        <v>9</v>
      </c>
      <c r="E47" s="2" t="s">
        <v>42</v>
      </c>
      <c r="F47" s="2" t="s">
        <v>43</v>
      </c>
      <c r="G47"/>
      <c r="H47"/>
    </row>
    <row r="48" spans="1:10" ht="24.95" customHeight="1" x14ac:dyDescent="0.2">
      <c r="A48" s="60">
        <v>1</v>
      </c>
      <c r="B48" s="102" t="s">
        <v>598</v>
      </c>
      <c r="C48" s="207" t="s">
        <v>130</v>
      </c>
      <c r="D48" s="57">
        <v>1689.05</v>
      </c>
      <c r="E48" s="18" t="s">
        <v>253</v>
      </c>
      <c r="F48" s="207" t="s">
        <v>131</v>
      </c>
      <c r="G48"/>
      <c r="H48"/>
    </row>
    <row r="49" spans="1:8" ht="24.95" customHeight="1" x14ac:dyDescent="0.2">
      <c r="A49" s="60">
        <v>2</v>
      </c>
      <c r="B49" s="102" t="s">
        <v>599</v>
      </c>
      <c r="C49" s="208"/>
      <c r="D49" s="57">
        <v>885.94</v>
      </c>
      <c r="E49" s="18" t="s">
        <v>600</v>
      </c>
      <c r="F49" s="208"/>
      <c r="G49"/>
      <c r="H49"/>
    </row>
    <row r="50" spans="1:8" ht="24.95" customHeight="1" x14ac:dyDescent="0.2">
      <c r="A50" s="60">
        <v>3</v>
      </c>
      <c r="B50" s="102" t="s">
        <v>601</v>
      </c>
      <c r="C50" s="208"/>
      <c r="D50" s="57">
        <v>5463.4</v>
      </c>
      <c r="E50" s="18" t="s">
        <v>602</v>
      </c>
      <c r="F50" s="208"/>
      <c r="G50"/>
      <c r="H50"/>
    </row>
    <row r="51" spans="1:8" ht="24.95" customHeight="1" x14ac:dyDescent="0.2">
      <c r="A51" s="60">
        <v>4</v>
      </c>
      <c r="B51" s="102" t="s">
        <v>603</v>
      </c>
      <c r="C51" s="208"/>
      <c r="D51" s="57">
        <v>10000</v>
      </c>
      <c r="E51" s="18" t="s">
        <v>604</v>
      </c>
      <c r="F51" s="208"/>
      <c r="G51"/>
      <c r="H51"/>
    </row>
    <row r="52" spans="1:8" ht="24.95" customHeight="1" x14ac:dyDescent="0.2">
      <c r="A52" s="60">
        <v>5</v>
      </c>
      <c r="B52" s="102" t="s">
        <v>489</v>
      </c>
      <c r="C52" s="208"/>
      <c r="D52" s="57">
        <v>2429.25</v>
      </c>
      <c r="E52" s="18" t="s">
        <v>437</v>
      </c>
      <c r="F52" s="208"/>
      <c r="G52"/>
      <c r="H52"/>
    </row>
    <row r="53" spans="1:8" ht="24.95" customHeight="1" x14ac:dyDescent="0.2">
      <c r="A53" s="60">
        <v>6</v>
      </c>
      <c r="B53" s="104" t="s">
        <v>605</v>
      </c>
      <c r="C53" s="208"/>
      <c r="D53" s="57">
        <v>336.58</v>
      </c>
      <c r="E53" s="57"/>
      <c r="F53" s="208"/>
      <c r="G53"/>
      <c r="H53"/>
    </row>
    <row r="54" spans="1:8" ht="24.95" customHeight="1" x14ac:dyDescent="0.2">
      <c r="A54" s="60">
        <v>7</v>
      </c>
      <c r="B54" s="102" t="s">
        <v>606</v>
      </c>
      <c r="C54" s="208"/>
      <c r="D54" s="57">
        <v>14784.46</v>
      </c>
      <c r="E54" s="18" t="s">
        <v>437</v>
      </c>
      <c r="F54" s="208"/>
      <c r="G54"/>
      <c r="H54"/>
    </row>
    <row r="55" spans="1:8" ht="27.75" customHeight="1" x14ac:dyDescent="0.2">
      <c r="A55" s="60">
        <v>8</v>
      </c>
      <c r="B55" s="103" t="s">
        <v>607</v>
      </c>
      <c r="C55" s="208"/>
      <c r="D55" s="57">
        <v>36678.950000000004</v>
      </c>
      <c r="E55" s="18" t="s">
        <v>608</v>
      </c>
      <c r="F55" s="208"/>
      <c r="G55"/>
      <c r="H55"/>
    </row>
    <row r="56" spans="1:8" ht="24.95" customHeight="1" x14ac:dyDescent="0.2">
      <c r="A56" s="60">
        <v>9</v>
      </c>
      <c r="B56" s="102" t="s">
        <v>609</v>
      </c>
      <c r="C56" s="208"/>
      <c r="D56" s="57">
        <v>1881.3000000000002</v>
      </c>
      <c r="E56" s="18" t="s">
        <v>437</v>
      </c>
      <c r="F56" s="208"/>
      <c r="G56"/>
      <c r="H56"/>
    </row>
    <row r="57" spans="1:8" ht="24.95" customHeight="1" x14ac:dyDescent="0.2">
      <c r="A57" s="60">
        <v>10</v>
      </c>
      <c r="B57" s="102" t="s">
        <v>610</v>
      </c>
      <c r="C57" s="208"/>
      <c r="D57" s="57">
        <v>1200</v>
      </c>
      <c r="E57" s="57"/>
      <c r="F57" s="208"/>
      <c r="G57"/>
      <c r="H57"/>
    </row>
    <row r="58" spans="1:8" ht="37.5" customHeight="1" x14ac:dyDescent="0.2">
      <c r="A58" s="101">
        <v>11</v>
      </c>
      <c r="B58" s="104" t="s">
        <v>611</v>
      </c>
      <c r="C58" s="209"/>
      <c r="D58" s="57">
        <v>1328.9</v>
      </c>
      <c r="E58" s="100" t="s">
        <v>612</v>
      </c>
      <c r="F58" s="209"/>
      <c r="G58"/>
      <c r="H58"/>
    </row>
    <row r="59" spans="1:8" ht="24.95" customHeight="1" x14ac:dyDescent="0.2">
      <c r="A59" s="263" t="s">
        <v>6</v>
      </c>
      <c r="B59" s="263"/>
      <c r="C59" s="52"/>
      <c r="D59" s="53">
        <f>SUM(D48:D58)</f>
        <v>76677.83</v>
      </c>
      <c r="E59" s="12" t="s">
        <v>7</v>
      </c>
      <c r="F59" s="12"/>
      <c r="G59"/>
      <c r="H59"/>
    </row>
    <row r="60" spans="1:8" ht="19.5" customHeight="1" x14ac:dyDescent="0.2">
      <c r="A60" s="196" t="s">
        <v>59</v>
      </c>
      <c r="B60" s="196"/>
      <c r="C60" s="196"/>
      <c r="D60" s="196"/>
      <c r="E60" s="196"/>
      <c r="F60" s="196"/>
      <c r="G60" s="196"/>
      <c r="H60" s="196"/>
    </row>
    <row r="61" spans="1:8" ht="27.75" customHeight="1" x14ac:dyDescent="0.2">
      <c r="A61" s="10"/>
      <c r="B61" s="10"/>
      <c r="C61" s="10"/>
      <c r="D61" s="10"/>
      <c r="E61" s="10"/>
      <c r="F61" s="10"/>
      <c r="G61" s="33">
        <f>'[1]Оригинал Тариф с 01.07.25'!$BK$36</f>
        <v>211599.55200000003</v>
      </c>
      <c r="H61" s="10"/>
    </row>
    <row r="62" spans="1:8" ht="41.25" customHeight="1" x14ac:dyDescent="0.2">
      <c r="A62" s="155" t="s">
        <v>28</v>
      </c>
      <c r="B62" s="155"/>
      <c r="C62" s="155"/>
      <c r="D62" s="155"/>
      <c r="E62" s="155"/>
      <c r="F62" s="155"/>
      <c r="G62" s="155"/>
      <c r="H62" s="155"/>
    </row>
    <row r="63" spans="1:8" ht="138" customHeight="1" x14ac:dyDescent="0.2">
      <c r="A63" s="6" t="s">
        <v>29</v>
      </c>
      <c r="B63" s="156" t="s">
        <v>30</v>
      </c>
      <c r="C63" s="156"/>
      <c r="D63" s="156" t="s">
        <v>31</v>
      </c>
      <c r="E63" s="156"/>
      <c r="F63" s="156" t="s">
        <v>32</v>
      </c>
      <c r="G63" s="156"/>
    </row>
    <row r="64" spans="1:8" ht="15.75" x14ac:dyDescent="0.2">
      <c r="A64" s="4">
        <v>1</v>
      </c>
      <c r="B64" s="197">
        <v>2</v>
      </c>
      <c r="C64" s="197"/>
      <c r="D64" s="197">
        <v>3</v>
      </c>
      <c r="E64" s="197"/>
      <c r="F64" s="197">
        <v>4</v>
      </c>
      <c r="G64" s="197"/>
    </row>
    <row r="65" spans="1:8" ht="12.75" customHeight="1" x14ac:dyDescent="0.2">
      <c r="A65" s="6"/>
      <c r="B65" s="157">
        <v>2</v>
      </c>
      <c r="C65" s="159"/>
      <c r="D65" s="157">
        <v>0</v>
      </c>
      <c r="E65" s="159"/>
      <c r="F65" s="225">
        <v>1200</v>
      </c>
      <c r="G65" s="226"/>
    </row>
    <row r="66" spans="1:8" ht="119.25" customHeight="1" x14ac:dyDescent="0.2">
      <c r="A66" s="155" t="s">
        <v>33</v>
      </c>
      <c r="B66" s="155"/>
      <c r="C66" s="155"/>
      <c r="D66" s="155"/>
      <c r="E66" s="155"/>
      <c r="F66" s="155"/>
      <c r="G66" s="155"/>
      <c r="H66" s="155"/>
    </row>
    <row r="67" spans="1:8" ht="15.75" x14ac:dyDescent="0.2">
      <c r="A67" s="5"/>
    </row>
    <row r="68" spans="1:8" ht="78.75" x14ac:dyDescent="0.2">
      <c r="A68" s="6" t="s">
        <v>29</v>
      </c>
      <c r="B68" s="156" t="s">
        <v>34</v>
      </c>
      <c r="C68" s="156"/>
      <c r="D68" s="156" t="s">
        <v>35</v>
      </c>
      <c r="E68" s="156"/>
      <c r="F68" s="6" t="s">
        <v>36</v>
      </c>
      <c r="G68" s="6" t="s">
        <v>37</v>
      </c>
      <c r="H68" s="4" t="s">
        <v>38</v>
      </c>
    </row>
    <row r="69" spans="1:8" ht="15.75" x14ac:dyDescent="0.2">
      <c r="A69" s="4">
        <v>1</v>
      </c>
      <c r="B69" s="197">
        <v>2</v>
      </c>
      <c r="C69" s="197"/>
      <c r="D69" s="197">
        <v>3</v>
      </c>
      <c r="E69" s="197"/>
      <c r="F69" s="4">
        <v>4</v>
      </c>
      <c r="G69" s="4">
        <v>5</v>
      </c>
      <c r="H69" s="4">
        <v>6</v>
      </c>
    </row>
    <row r="70" spans="1:8" ht="47.25" customHeight="1" x14ac:dyDescent="0.2">
      <c r="A70" s="6">
        <v>1</v>
      </c>
      <c r="B70" s="156" t="s">
        <v>39</v>
      </c>
      <c r="C70" s="156"/>
      <c r="D70" s="164">
        <v>230800.99</v>
      </c>
      <c r="E70" s="164"/>
      <c r="F70" s="4">
        <v>906387.09</v>
      </c>
      <c r="G70" s="4">
        <v>870620.86</v>
      </c>
      <c r="H70" s="4">
        <f>F70-G70+D70</f>
        <v>266567.21999999997</v>
      </c>
    </row>
    <row r="71" spans="1:8" ht="44.25" customHeight="1" x14ac:dyDescent="0.2">
      <c r="A71" s="6">
        <v>2</v>
      </c>
      <c r="B71" s="156" t="s">
        <v>40</v>
      </c>
      <c r="C71" s="156"/>
      <c r="D71" s="160">
        <v>2822.54</v>
      </c>
      <c r="E71" s="161"/>
      <c r="F71" s="4">
        <v>56055.05</v>
      </c>
      <c r="G71" s="4">
        <v>55053.48</v>
      </c>
      <c r="H71" s="4">
        <f>F71-G71+D71</f>
        <v>3824.1099999999997</v>
      </c>
    </row>
    <row r="72" spans="1:8" ht="15.75" customHeight="1" x14ac:dyDescent="0.2">
      <c r="A72" s="157" t="s">
        <v>22</v>
      </c>
      <c r="B72" s="158"/>
      <c r="C72" s="159"/>
      <c r="D72" s="165"/>
      <c r="E72" s="165"/>
      <c r="F72" s="6"/>
      <c r="G72" s="6"/>
      <c r="H72" s="4"/>
    </row>
    <row r="76" spans="1:8" x14ac:dyDescent="0.2">
      <c r="B76" s="140"/>
      <c r="C76" s="139"/>
    </row>
    <row r="77" spans="1:8" x14ac:dyDescent="0.2">
      <c r="B77" s="140"/>
      <c r="C77" s="139"/>
    </row>
    <row r="78" spans="1:8" x14ac:dyDescent="0.2">
      <c r="C78" s="135"/>
    </row>
    <row r="79" spans="1:8" x14ac:dyDescent="0.2">
      <c r="C79" s="135"/>
    </row>
  </sheetData>
  <mergeCells count="60">
    <mergeCell ref="A40:F40"/>
    <mergeCell ref="A41:E41"/>
    <mergeCell ref="A42:E42"/>
    <mergeCell ref="A43:E43"/>
    <mergeCell ref="A44:E44"/>
    <mergeCell ref="A72:C72"/>
    <mergeCell ref="D72:E72"/>
    <mergeCell ref="B69:C69"/>
    <mergeCell ref="D69:E69"/>
    <mergeCell ref="B70:C70"/>
    <mergeCell ref="D70:E70"/>
    <mergeCell ref="B71:C71"/>
    <mergeCell ref="D71:E71"/>
    <mergeCell ref="B65:C65"/>
    <mergeCell ref="D65:E65"/>
    <mergeCell ref="F65:G65"/>
    <mergeCell ref="A66:H66"/>
    <mergeCell ref="B68:C68"/>
    <mergeCell ref="D68:E68"/>
    <mergeCell ref="A62:H62"/>
    <mergeCell ref="B63:C63"/>
    <mergeCell ref="D63:E63"/>
    <mergeCell ref="F63:G63"/>
    <mergeCell ref="B64:C64"/>
    <mergeCell ref="D64:E64"/>
    <mergeCell ref="F64:G64"/>
    <mergeCell ref="A60:H60"/>
    <mergeCell ref="A19:H19"/>
    <mergeCell ref="A20:H20"/>
    <mergeCell ref="A23:H23"/>
    <mergeCell ref="A25:H25"/>
    <mergeCell ref="A26:A27"/>
    <mergeCell ref="B26:B27"/>
    <mergeCell ref="C26:C27"/>
    <mergeCell ref="D26:D27"/>
    <mergeCell ref="E26:F26"/>
    <mergeCell ref="G26:H26"/>
    <mergeCell ref="A39:D39"/>
    <mergeCell ref="A59:B59"/>
    <mergeCell ref="A45:E45"/>
    <mergeCell ref="C48:C58"/>
    <mergeCell ref="F48:F58"/>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D882A-1539-43C5-8681-27772D5EF51C}">
  <dimension ref="A1:J81"/>
  <sheetViews>
    <sheetView topLeftCell="A66" workbookViewId="0">
      <selection activeCell="B78" sqref="B78:C81"/>
    </sheetView>
  </sheetViews>
  <sheetFormatPr defaultRowHeight="12.75" x14ac:dyDescent="0.2"/>
  <cols>
    <col min="1" max="1" width="5.83203125" style="7" customWidth="1"/>
    <col min="2" max="2" width="42.33203125" style="7" customWidth="1"/>
    <col min="3" max="3" width="14.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99</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01.07.25'!$D$37</f>
        <v>2934.2</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01.07.25'!$AC$37+'[2]Оригинал Тариф с 01.07.25'!$AE$37)/2</f>
        <v>0.495</v>
      </c>
      <c r="E28" s="20">
        <f>$G$21</f>
        <v>2934.2</v>
      </c>
      <c r="F28" s="20">
        <f>D28*E28*12</f>
        <v>17429.147999999997</v>
      </c>
      <c r="G28" s="20">
        <f>E28</f>
        <v>2934.2</v>
      </c>
      <c r="H28" s="20">
        <f>D28*G28*12</f>
        <v>17429.147999999997</v>
      </c>
    </row>
    <row r="29" spans="1:8" ht="25.5" x14ac:dyDescent="0.2">
      <c r="A29" s="29">
        <v>2</v>
      </c>
      <c r="B29" s="30" t="s">
        <v>67</v>
      </c>
      <c r="C29" s="18" t="s">
        <v>15</v>
      </c>
      <c r="D29" s="19">
        <f>('[2]Оригинал Тариф с 01.07.25'!$K$37+'[2]Оригинал Тариф с 01.07.25'!$M$37)/2</f>
        <v>0.185</v>
      </c>
      <c r="E29" s="20">
        <f t="shared" ref="E29:E38" si="0">$G$21</f>
        <v>2934.2</v>
      </c>
      <c r="F29" s="20">
        <f t="shared" ref="F29:F38" si="1">D29*E29*12</f>
        <v>6513.924</v>
      </c>
      <c r="G29" s="20">
        <f t="shared" ref="G29:G38" si="2">E29</f>
        <v>2934.2</v>
      </c>
      <c r="H29" s="20">
        <f t="shared" ref="H29:H38" si="3">D29*G29*12</f>
        <v>6513.924</v>
      </c>
    </row>
    <row r="30" spans="1:8" ht="24.75" customHeight="1" x14ac:dyDescent="0.2">
      <c r="A30" s="29">
        <v>3</v>
      </c>
      <c r="B30" s="30" t="s">
        <v>12</v>
      </c>
      <c r="C30" s="18" t="s">
        <v>15</v>
      </c>
      <c r="D30" s="19">
        <f>('[2]Оригинал Тариф с 01.07.25'!$AX$37+'[2]Оригинал Тариф с 01.07.25'!$AZ$37)/2</f>
        <v>1.5249999999999999</v>
      </c>
      <c r="E30" s="20">
        <f t="shared" si="0"/>
        <v>2934.2</v>
      </c>
      <c r="F30" s="20">
        <f t="shared" si="1"/>
        <v>53695.86</v>
      </c>
      <c r="G30" s="20">
        <f t="shared" si="2"/>
        <v>2934.2</v>
      </c>
      <c r="H30" s="20">
        <f t="shared" si="3"/>
        <v>53695.86</v>
      </c>
    </row>
    <row r="31" spans="1:8" ht="27.75" customHeight="1" x14ac:dyDescent="0.2">
      <c r="A31" s="29">
        <v>4</v>
      </c>
      <c r="B31" s="30" t="s">
        <v>13</v>
      </c>
      <c r="C31" s="18" t="s">
        <v>15</v>
      </c>
      <c r="D31" s="19">
        <f>('[2]Оригинал Тариф с 01.07.25'!$N$37+'[2]Оригинал Тариф с 01.07.25'!$P$37)/2</f>
        <v>2.88</v>
      </c>
      <c r="E31" s="20">
        <f t="shared" si="0"/>
        <v>2934.2</v>
      </c>
      <c r="F31" s="20">
        <f t="shared" si="1"/>
        <v>101405.95199999999</v>
      </c>
      <c r="G31" s="20">
        <f t="shared" si="2"/>
        <v>2934.2</v>
      </c>
      <c r="H31" s="20">
        <f t="shared" si="3"/>
        <v>101405.95199999999</v>
      </c>
    </row>
    <row r="32" spans="1:8" ht="25.5" x14ac:dyDescent="0.2">
      <c r="A32" s="29">
        <v>5</v>
      </c>
      <c r="B32" s="30" t="s">
        <v>23</v>
      </c>
      <c r="C32" s="18" t="s">
        <v>15</v>
      </c>
      <c r="D32" s="19">
        <f>('[2]Оригинал Тариф с 01.07.25'!$H$37+'[2]Оригинал Тариф с 01.07.25'!$J$37)/2</f>
        <v>1.8149999999999999</v>
      </c>
      <c r="E32" s="20">
        <f t="shared" si="0"/>
        <v>2934.2</v>
      </c>
      <c r="F32" s="20">
        <f t="shared" si="1"/>
        <v>63906.875999999989</v>
      </c>
      <c r="G32" s="20">
        <f t="shared" si="2"/>
        <v>2934.2</v>
      </c>
      <c r="H32" s="20">
        <f t="shared" si="3"/>
        <v>63906.875999999989</v>
      </c>
    </row>
    <row r="33" spans="1:10" ht="76.5" x14ac:dyDescent="0.2">
      <c r="A33" s="29">
        <v>6</v>
      </c>
      <c r="B33" s="30" t="s">
        <v>17</v>
      </c>
      <c r="C33" s="18" t="s">
        <v>15</v>
      </c>
      <c r="D33" s="19">
        <f>('[2]Оригинал Тариф с 01.07.25'!$W$37+'[2]Оригинал Тариф с 01.07.25'!$Y$37)/2</f>
        <v>1.1000000000000001</v>
      </c>
      <c r="E33" s="20">
        <f t="shared" si="0"/>
        <v>2934.2</v>
      </c>
      <c r="F33" s="20">
        <f t="shared" si="1"/>
        <v>38731.440000000002</v>
      </c>
      <c r="G33" s="20">
        <f t="shared" si="2"/>
        <v>2934.2</v>
      </c>
      <c r="H33" s="20">
        <f t="shared" si="3"/>
        <v>38731.440000000002</v>
      </c>
    </row>
    <row r="34" spans="1:10" ht="76.5" x14ac:dyDescent="0.2">
      <c r="A34" s="29">
        <v>7</v>
      </c>
      <c r="B34" s="30" t="s">
        <v>18</v>
      </c>
      <c r="C34" s="18" t="s">
        <v>15</v>
      </c>
      <c r="D34" s="19">
        <f>('[2]Оригинал Тариф с 01.07.25'!$AI$37+'[2]Оригинал Тариф с 01.07.25'!$AK$37)/2</f>
        <v>1.75</v>
      </c>
      <c r="E34" s="20">
        <f t="shared" si="0"/>
        <v>2934.2</v>
      </c>
      <c r="F34" s="20">
        <f t="shared" si="1"/>
        <v>61618.2</v>
      </c>
      <c r="G34" s="20">
        <f t="shared" si="2"/>
        <v>2934.2</v>
      </c>
      <c r="H34" s="20">
        <f t="shared" si="3"/>
        <v>61618.2</v>
      </c>
    </row>
    <row r="35" spans="1:10" ht="76.5" x14ac:dyDescent="0.2">
      <c r="A35" s="29">
        <v>8</v>
      </c>
      <c r="B35" s="30" t="s">
        <v>19</v>
      </c>
      <c r="C35" s="18" t="s">
        <v>15</v>
      </c>
      <c r="D35" s="19">
        <f>('[2]Оригинал Тариф с 01.07.25'!$AO$37+'[2]Оригинал Тариф с 01.07.25'!$AQ$37)/2</f>
        <v>0.38</v>
      </c>
      <c r="E35" s="20">
        <f t="shared" si="0"/>
        <v>2934.2</v>
      </c>
      <c r="F35" s="20">
        <f t="shared" si="1"/>
        <v>13379.951999999997</v>
      </c>
      <c r="G35" s="20">
        <f t="shared" si="2"/>
        <v>2934.2</v>
      </c>
      <c r="H35" s="20">
        <f t="shared" si="3"/>
        <v>13379.951999999997</v>
      </c>
    </row>
    <row r="36" spans="1:10" ht="60.75" customHeight="1" x14ac:dyDescent="0.2">
      <c r="A36" s="29">
        <v>9</v>
      </c>
      <c r="B36" s="30" t="s">
        <v>20</v>
      </c>
      <c r="C36" s="18" t="s">
        <v>15</v>
      </c>
      <c r="D36" s="19">
        <f>('[2]Оригинал Тариф с 01.07.25'!$AR$37+'[2]Оригинал Тариф с 01.07.25'!$AT$37)/2</f>
        <v>0.13500000000000001</v>
      </c>
      <c r="E36" s="20">
        <f t="shared" si="0"/>
        <v>2934.2</v>
      </c>
      <c r="F36" s="20">
        <f t="shared" si="1"/>
        <v>4753.4040000000005</v>
      </c>
      <c r="G36" s="20">
        <f t="shared" si="2"/>
        <v>2934.2</v>
      </c>
      <c r="H36" s="20">
        <f t="shared" si="3"/>
        <v>4753.4040000000005</v>
      </c>
    </row>
    <row r="37" spans="1:10" ht="25.5" x14ac:dyDescent="0.2">
      <c r="A37" s="29">
        <v>10</v>
      </c>
      <c r="B37" s="30" t="s">
        <v>14</v>
      </c>
      <c r="C37" s="18" t="s">
        <v>15</v>
      </c>
      <c r="D37" s="19">
        <f>('[2]Оригинал Тариф с 01.07.25'!$AF$37+'[2]Оригинал Тариф с 01.07.25'!$AH$37)/2</f>
        <v>0.7</v>
      </c>
      <c r="E37" s="20">
        <f t="shared" si="0"/>
        <v>2934.2</v>
      </c>
      <c r="F37" s="20">
        <f t="shared" si="1"/>
        <v>24647.279999999995</v>
      </c>
      <c r="G37" s="20">
        <f t="shared" si="2"/>
        <v>2934.2</v>
      </c>
      <c r="H37" s="20">
        <f t="shared" si="3"/>
        <v>24647.279999999995</v>
      </c>
    </row>
    <row r="38" spans="1:10" ht="38.25" x14ac:dyDescent="0.2">
      <c r="A38" s="29">
        <v>11</v>
      </c>
      <c r="B38" s="30" t="s">
        <v>21</v>
      </c>
      <c r="C38" s="18" t="s">
        <v>15</v>
      </c>
      <c r="D38" s="19">
        <f>('[2]Оригинал Тариф с 01.07.25'!$Q$37+'[2]Оригинал Тариф с 01.07.25'!$S$37)/2</f>
        <v>2.77</v>
      </c>
      <c r="E38" s="20">
        <f t="shared" si="0"/>
        <v>2934.2</v>
      </c>
      <c r="F38" s="20">
        <f t="shared" si="1"/>
        <v>97532.80799999999</v>
      </c>
      <c r="G38" s="20">
        <f t="shared" si="2"/>
        <v>2934.2</v>
      </c>
      <c r="H38" s="20">
        <f t="shared" si="3"/>
        <v>97532.80799999999</v>
      </c>
    </row>
    <row r="39" spans="1:10" ht="12.75" customHeight="1" x14ac:dyDescent="0.2">
      <c r="A39" s="212" t="s">
        <v>6</v>
      </c>
      <c r="B39" s="213"/>
      <c r="C39" s="213"/>
      <c r="D39" s="214"/>
      <c r="E39" s="21"/>
      <c r="F39" s="21">
        <f>SUM(F28:F38)</f>
        <v>483614.84399999992</v>
      </c>
      <c r="G39" s="21"/>
      <c r="H39" s="21">
        <f>SUM(H28:H38)</f>
        <v>483614.84399999992</v>
      </c>
    </row>
    <row r="40" spans="1:10" ht="45" customHeight="1" x14ac:dyDescent="0.2">
      <c r="A40" s="155" t="s">
        <v>134</v>
      </c>
      <c r="B40" s="169"/>
      <c r="C40" s="169"/>
      <c r="D40" s="169"/>
      <c r="E40" s="169"/>
      <c r="F40" s="169"/>
      <c r="G40"/>
      <c r="H40"/>
    </row>
    <row r="41" spans="1:10" ht="26.25" customHeight="1" x14ac:dyDescent="0.2">
      <c r="A41" s="232" t="s">
        <v>135</v>
      </c>
      <c r="B41" s="232"/>
      <c r="C41" s="232"/>
      <c r="D41" s="232"/>
      <c r="E41" s="232"/>
      <c r="F41" s="54">
        <v>-122469.6120000001</v>
      </c>
      <c r="G41"/>
      <c r="H41"/>
    </row>
    <row r="42" spans="1:10" ht="50.25" customHeight="1" x14ac:dyDescent="0.2">
      <c r="A42" s="232" t="s">
        <v>125</v>
      </c>
      <c r="B42" s="232"/>
      <c r="C42" s="232"/>
      <c r="D42" s="232"/>
      <c r="E42" s="232"/>
      <c r="F42" s="54">
        <v>90666.78</v>
      </c>
      <c r="G42"/>
      <c r="H42" s="43"/>
      <c r="I42" s="43"/>
      <c r="J42" s="43"/>
    </row>
    <row r="43" spans="1:10" ht="40.5" customHeight="1" x14ac:dyDescent="0.2">
      <c r="A43" s="233" t="s">
        <v>126</v>
      </c>
      <c r="B43" s="234"/>
      <c r="C43" s="234"/>
      <c r="D43" s="234"/>
      <c r="E43" s="235"/>
      <c r="F43" s="54">
        <f>F41+F42</f>
        <v>-31802.832000000097</v>
      </c>
      <c r="G43"/>
      <c r="H43" s="43"/>
      <c r="I43" s="43"/>
      <c r="J43" s="43"/>
    </row>
    <row r="44" spans="1:10" ht="30.75" customHeight="1" x14ac:dyDescent="0.2">
      <c r="A44" s="232" t="s">
        <v>127</v>
      </c>
      <c r="B44" s="232"/>
      <c r="C44" s="232"/>
      <c r="D44" s="232"/>
      <c r="E44" s="232"/>
      <c r="F44" s="54">
        <v>78483.08</v>
      </c>
      <c r="G44"/>
      <c r="H44"/>
    </row>
    <row r="45" spans="1:10" ht="27" customHeight="1" x14ac:dyDescent="0.2">
      <c r="A45" s="232" t="s">
        <v>128</v>
      </c>
      <c r="B45" s="232"/>
      <c r="C45" s="232"/>
      <c r="D45" s="232"/>
      <c r="E45" s="232"/>
      <c r="F45" s="62">
        <f>F43-F44</f>
        <v>-110285.9120000001</v>
      </c>
      <c r="G45"/>
      <c r="H45"/>
    </row>
    <row r="46" spans="1:10" ht="16.5" customHeight="1" x14ac:dyDescent="0.2">
      <c r="A46" s="40"/>
      <c r="B46" s="41"/>
      <c r="C46" s="41"/>
      <c r="D46" s="41"/>
      <c r="E46" s="41"/>
      <c r="F46" s="41"/>
      <c r="G46"/>
      <c r="H46"/>
    </row>
    <row r="47" spans="1:10" ht="145.35" customHeight="1" x14ac:dyDescent="0.2">
      <c r="A47" s="44" t="s">
        <v>1</v>
      </c>
      <c r="B47" s="45" t="s">
        <v>8</v>
      </c>
      <c r="C47" s="46" t="s">
        <v>41</v>
      </c>
      <c r="D47" s="1" t="s">
        <v>9</v>
      </c>
      <c r="E47" s="2" t="s">
        <v>42</v>
      </c>
      <c r="F47" s="2" t="s">
        <v>43</v>
      </c>
      <c r="G47"/>
      <c r="H47"/>
    </row>
    <row r="48" spans="1:10" ht="24.95" customHeight="1" x14ac:dyDescent="0.2">
      <c r="A48" s="60">
        <v>1</v>
      </c>
      <c r="B48" s="95" t="s">
        <v>613</v>
      </c>
      <c r="C48" s="245" t="s">
        <v>130</v>
      </c>
      <c r="D48" s="57">
        <v>1774.8600000000001</v>
      </c>
      <c r="E48" s="18" t="s">
        <v>614</v>
      </c>
      <c r="F48" s="207" t="s">
        <v>131</v>
      </c>
      <c r="G48"/>
      <c r="H48"/>
    </row>
    <row r="49" spans="1:8" ht="24.95" customHeight="1" x14ac:dyDescent="0.2">
      <c r="A49" s="60">
        <v>2</v>
      </c>
      <c r="B49" s="95" t="s">
        <v>615</v>
      </c>
      <c r="C49" s="246"/>
      <c r="D49" s="57">
        <v>595.59</v>
      </c>
      <c r="E49" s="18" t="s">
        <v>374</v>
      </c>
      <c r="F49" s="208"/>
      <c r="G49"/>
      <c r="H49"/>
    </row>
    <row r="50" spans="1:8" ht="24.95" customHeight="1" x14ac:dyDescent="0.2">
      <c r="A50" s="60">
        <v>3</v>
      </c>
      <c r="B50" s="95" t="s">
        <v>616</v>
      </c>
      <c r="C50" s="246"/>
      <c r="D50" s="57">
        <v>5000</v>
      </c>
      <c r="E50" s="18" t="s">
        <v>194</v>
      </c>
      <c r="F50" s="208"/>
      <c r="G50"/>
      <c r="H50"/>
    </row>
    <row r="51" spans="1:8" ht="24.95" customHeight="1" x14ac:dyDescent="0.2">
      <c r="A51" s="60">
        <v>4</v>
      </c>
      <c r="B51" s="105" t="s">
        <v>489</v>
      </c>
      <c r="C51" s="246"/>
      <c r="D51" s="57">
        <v>2429.25</v>
      </c>
      <c r="E51" s="18" t="s">
        <v>145</v>
      </c>
      <c r="F51" s="208"/>
      <c r="G51"/>
      <c r="H51"/>
    </row>
    <row r="52" spans="1:8" ht="24.95" customHeight="1" x14ac:dyDescent="0.2">
      <c r="A52" s="60">
        <v>5</v>
      </c>
      <c r="B52" s="95" t="s">
        <v>617</v>
      </c>
      <c r="C52" s="246"/>
      <c r="D52" s="57">
        <v>9067.9</v>
      </c>
      <c r="E52" s="18" t="s">
        <v>194</v>
      </c>
      <c r="F52" s="208"/>
      <c r="G52"/>
      <c r="H52"/>
    </row>
    <row r="53" spans="1:8" ht="24.95" customHeight="1" x14ac:dyDescent="0.2">
      <c r="A53" s="60">
        <v>6</v>
      </c>
      <c r="B53" s="95" t="s">
        <v>618</v>
      </c>
      <c r="C53" s="246"/>
      <c r="D53" s="57">
        <v>5943.11</v>
      </c>
      <c r="E53" s="18"/>
      <c r="F53" s="208"/>
      <c r="G53"/>
      <c r="H53"/>
    </row>
    <row r="54" spans="1:8" ht="24.95" customHeight="1" x14ac:dyDescent="0.2">
      <c r="A54" s="60">
        <v>7</v>
      </c>
      <c r="B54" s="95" t="s">
        <v>619</v>
      </c>
      <c r="C54" s="246"/>
      <c r="D54" s="57">
        <v>3080.3</v>
      </c>
      <c r="E54" s="18" t="s">
        <v>145</v>
      </c>
      <c r="F54" s="208"/>
      <c r="G54"/>
      <c r="H54"/>
    </row>
    <row r="55" spans="1:8" ht="31.5" customHeight="1" x14ac:dyDescent="0.2">
      <c r="A55" s="60">
        <v>8</v>
      </c>
      <c r="B55" s="95" t="s">
        <v>620</v>
      </c>
      <c r="C55" s="246"/>
      <c r="D55" s="57">
        <v>16761.77</v>
      </c>
      <c r="E55" s="18" t="s">
        <v>145</v>
      </c>
      <c r="F55" s="208"/>
      <c r="G55"/>
      <c r="H55"/>
    </row>
    <row r="56" spans="1:8" ht="66" customHeight="1" x14ac:dyDescent="0.2">
      <c r="A56" s="60">
        <v>9</v>
      </c>
      <c r="B56" s="95" t="s">
        <v>621</v>
      </c>
      <c r="C56" s="246"/>
      <c r="D56" s="57">
        <v>12902.27</v>
      </c>
      <c r="E56" s="18" t="s">
        <v>622</v>
      </c>
      <c r="F56" s="208"/>
      <c r="G56"/>
      <c r="H56"/>
    </row>
    <row r="57" spans="1:8" ht="24.95" customHeight="1" x14ac:dyDescent="0.2">
      <c r="A57" s="60">
        <v>10</v>
      </c>
      <c r="B57" s="95" t="s">
        <v>623</v>
      </c>
      <c r="C57" s="246"/>
      <c r="D57" s="57">
        <v>1639.56</v>
      </c>
      <c r="E57" s="18" t="s">
        <v>253</v>
      </c>
      <c r="F57" s="208"/>
      <c r="G57"/>
      <c r="H57"/>
    </row>
    <row r="58" spans="1:8" ht="46.5" customHeight="1" x14ac:dyDescent="0.2">
      <c r="A58" s="60">
        <v>11</v>
      </c>
      <c r="B58" s="95" t="s">
        <v>624</v>
      </c>
      <c r="C58" s="246"/>
      <c r="D58" s="57">
        <v>17756.739999999998</v>
      </c>
      <c r="E58" s="18" t="s">
        <v>625</v>
      </c>
      <c r="F58" s="208"/>
      <c r="G58"/>
      <c r="H58"/>
    </row>
    <row r="59" spans="1:8" ht="24.95" customHeight="1" x14ac:dyDescent="0.2">
      <c r="A59" s="60">
        <v>12</v>
      </c>
      <c r="B59" s="95" t="s">
        <v>129</v>
      </c>
      <c r="C59" s="246"/>
      <c r="D59" s="57">
        <v>1200</v>
      </c>
      <c r="E59" s="57"/>
      <c r="F59" s="208"/>
      <c r="G59"/>
      <c r="H59"/>
    </row>
    <row r="60" spans="1:8" ht="24.95" customHeight="1" x14ac:dyDescent="0.2">
      <c r="A60" s="101">
        <v>13</v>
      </c>
      <c r="B60" s="95" t="s">
        <v>626</v>
      </c>
      <c r="C60" s="247"/>
      <c r="D60" s="57">
        <v>331.73</v>
      </c>
      <c r="E60" s="18" t="s">
        <v>139</v>
      </c>
      <c r="F60" s="209"/>
      <c r="G60"/>
      <c r="H60"/>
    </row>
    <row r="61" spans="1:8" ht="24.95" customHeight="1" x14ac:dyDescent="0.2">
      <c r="A61" s="264" t="s">
        <v>22</v>
      </c>
      <c r="B61" s="264"/>
      <c r="C61" s="52"/>
      <c r="D61" s="53">
        <f>SUM(D48:D60)</f>
        <v>78483.08</v>
      </c>
      <c r="E61" s="61" t="s">
        <v>7</v>
      </c>
      <c r="F61" s="12"/>
      <c r="G61"/>
      <c r="H61"/>
    </row>
    <row r="62" spans="1:8" ht="19.5" customHeight="1" x14ac:dyDescent="0.2">
      <c r="A62" s="196" t="s">
        <v>59</v>
      </c>
      <c r="B62" s="196"/>
      <c r="C62" s="196"/>
      <c r="D62" s="196"/>
      <c r="E62" s="196"/>
      <c r="F62" s="196"/>
      <c r="G62" s="196"/>
      <c r="H62" s="196"/>
    </row>
    <row r="63" spans="1:8" ht="27.75" customHeight="1" x14ac:dyDescent="0.2">
      <c r="A63" s="10"/>
      <c r="B63" s="10"/>
      <c r="C63" s="10"/>
      <c r="D63" s="10"/>
      <c r="E63" s="10"/>
      <c r="F63" s="10"/>
      <c r="G63" s="33">
        <f>'[1]Оригинал Тариф с 01.07.25'!$BK$37</f>
        <v>174643.58399999997</v>
      </c>
      <c r="H63" s="10"/>
    </row>
    <row r="64" spans="1:8" ht="41.25" customHeight="1" x14ac:dyDescent="0.2">
      <c r="A64" s="155" t="s">
        <v>28</v>
      </c>
      <c r="B64" s="155"/>
      <c r="C64" s="155"/>
      <c r="D64" s="155"/>
      <c r="E64" s="155"/>
      <c r="F64" s="155"/>
      <c r="G64" s="155"/>
      <c r="H64" s="155"/>
    </row>
    <row r="65" spans="1:8" ht="138" customHeight="1" x14ac:dyDescent="0.2">
      <c r="A65" s="6" t="s">
        <v>29</v>
      </c>
      <c r="B65" s="156" t="s">
        <v>30</v>
      </c>
      <c r="C65" s="156"/>
      <c r="D65" s="156" t="s">
        <v>31</v>
      </c>
      <c r="E65" s="156"/>
      <c r="F65" s="156" t="s">
        <v>32</v>
      </c>
      <c r="G65" s="156"/>
    </row>
    <row r="66" spans="1:8" ht="15.75" x14ac:dyDescent="0.2">
      <c r="A66" s="4">
        <v>1</v>
      </c>
      <c r="B66" s="197">
        <v>2</v>
      </c>
      <c r="C66" s="197"/>
      <c r="D66" s="197">
        <v>3</v>
      </c>
      <c r="E66" s="197"/>
      <c r="F66" s="197">
        <v>4</v>
      </c>
      <c r="G66" s="197"/>
    </row>
    <row r="67" spans="1:8" ht="12.75" customHeight="1" x14ac:dyDescent="0.2">
      <c r="A67" s="6"/>
      <c r="B67" s="157">
        <v>1</v>
      </c>
      <c r="C67" s="159"/>
      <c r="D67" s="157"/>
      <c r="E67" s="159"/>
      <c r="F67" s="225">
        <v>79000</v>
      </c>
      <c r="G67" s="226"/>
    </row>
    <row r="68" spans="1:8" ht="119.25" customHeight="1" x14ac:dyDescent="0.2">
      <c r="A68" s="155" t="s">
        <v>33</v>
      </c>
      <c r="B68" s="155"/>
      <c r="C68" s="155"/>
      <c r="D68" s="155"/>
      <c r="E68" s="155"/>
      <c r="F68" s="155"/>
      <c r="G68" s="155"/>
      <c r="H68" s="155"/>
    </row>
    <row r="69" spans="1:8" ht="15.75" x14ac:dyDescent="0.2">
      <c r="A69" s="5"/>
    </row>
    <row r="70" spans="1:8" ht="78.75" x14ac:dyDescent="0.2">
      <c r="A70" s="6" t="s">
        <v>29</v>
      </c>
      <c r="B70" s="156" t="s">
        <v>34</v>
      </c>
      <c r="C70" s="156"/>
      <c r="D70" s="156" t="s">
        <v>35</v>
      </c>
      <c r="E70" s="156"/>
      <c r="F70" s="6" t="s">
        <v>36</v>
      </c>
      <c r="G70" s="6" t="s">
        <v>37</v>
      </c>
      <c r="H70" s="4" t="s">
        <v>38</v>
      </c>
    </row>
    <row r="71" spans="1:8" ht="15.75" x14ac:dyDescent="0.2">
      <c r="A71" s="4">
        <v>1</v>
      </c>
      <c r="B71" s="197">
        <v>2</v>
      </c>
      <c r="C71" s="197"/>
      <c r="D71" s="197">
        <v>3</v>
      </c>
      <c r="E71" s="197"/>
      <c r="F71" s="4">
        <v>4</v>
      </c>
      <c r="G71" s="4">
        <v>5</v>
      </c>
      <c r="H71" s="4">
        <v>6</v>
      </c>
    </row>
    <row r="72" spans="1:8" ht="47.25" customHeight="1" x14ac:dyDescent="0.2">
      <c r="A72" s="6">
        <v>1</v>
      </c>
      <c r="B72" s="156" t="s">
        <v>39</v>
      </c>
      <c r="C72" s="156"/>
      <c r="D72" s="164">
        <v>110018.62</v>
      </c>
      <c r="E72" s="164"/>
      <c r="F72" s="4">
        <v>780947.64</v>
      </c>
      <c r="G72" s="4">
        <v>770291.8</v>
      </c>
      <c r="H72" s="4">
        <f>F72-G72+D72</f>
        <v>120674.45999999996</v>
      </c>
    </row>
    <row r="73" spans="1:8" ht="44.25" customHeight="1" x14ac:dyDescent="0.2">
      <c r="A73" s="6">
        <v>2</v>
      </c>
      <c r="B73" s="156" t="s">
        <v>40</v>
      </c>
      <c r="C73" s="156"/>
      <c r="D73" s="160">
        <v>0</v>
      </c>
      <c r="E73" s="161"/>
      <c r="F73" s="4">
        <v>0</v>
      </c>
      <c r="G73" s="4">
        <v>0</v>
      </c>
      <c r="H73" s="4">
        <f>F73-G73+D73</f>
        <v>0</v>
      </c>
    </row>
    <row r="74" spans="1:8" ht="15.75" customHeight="1" x14ac:dyDescent="0.2">
      <c r="A74" s="157" t="s">
        <v>22</v>
      </c>
      <c r="B74" s="158"/>
      <c r="C74" s="159"/>
      <c r="D74" s="165"/>
      <c r="E74" s="165"/>
      <c r="F74" s="6"/>
      <c r="G74" s="6"/>
      <c r="H74" s="4"/>
    </row>
    <row r="78" spans="1:8" x14ac:dyDescent="0.2">
      <c r="B78" s="140"/>
      <c r="C78" s="139"/>
    </row>
    <row r="79" spans="1:8" x14ac:dyDescent="0.2">
      <c r="B79" s="140"/>
      <c r="C79" s="139"/>
    </row>
    <row r="80" spans="1:8" x14ac:dyDescent="0.2">
      <c r="C80" s="135"/>
    </row>
    <row r="81" spans="3:3" x14ac:dyDescent="0.2">
      <c r="C81" s="135"/>
    </row>
  </sheetData>
  <mergeCells count="60">
    <mergeCell ref="A40:F40"/>
    <mergeCell ref="A41:E41"/>
    <mergeCell ref="A42:E42"/>
    <mergeCell ref="A43:E43"/>
    <mergeCell ref="A44:E44"/>
    <mergeCell ref="A74:C74"/>
    <mergeCell ref="D74:E74"/>
    <mergeCell ref="B71:C71"/>
    <mergeCell ref="D71:E71"/>
    <mergeCell ref="B72:C72"/>
    <mergeCell ref="D72:E72"/>
    <mergeCell ref="B73:C73"/>
    <mergeCell ref="D73:E73"/>
    <mergeCell ref="B67:C67"/>
    <mergeCell ref="D67:E67"/>
    <mergeCell ref="F67:G67"/>
    <mergeCell ref="A68:H68"/>
    <mergeCell ref="B70:C70"/>
    <mergeCell ref="D70:E70"/>
    <mergeCell ref="A64:H64"/>
    <mergeCell ref="B65:C65"/>
    <mergeCell ref="D65:E65"/>
    <mergeCell ref="F65:G65"/>
    <mergeCell ref="B66:C66"/>
    <mergeCell ref="D66:E66"/>
    <mergeCell ref="F66:G66"/>
    <mergeCell ref="A62:H62"/>
    <mergeCell ref="A19:H19"/>
    <mergeCell ref="A20:H20"/>
    <mergeCell ref="A23:H23"/>
    <mergeCell ref="A25:H25"/>
    <mergeCell ref="A26:A27"/>
    <mergeCell ref="B26:B27"/>
    <mergeCell ref="C26:C27"/>
    <mergeCell ref="D26:D27"/>
    <mergeCell ref="E26:F26"/>
    <mergeCell ref="G26:H26"/>
    <mergeCell ref="A39:D39"/>
    <mergeCell ref="A61:B61"/>
    <mergeCell ref="C48:C60"/>
    <mergeCell ref="F48:F60"/>
    <mergeCell ref="A45:E45"/>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4C3D1-3673-4F97-A04D-FD3D5F4EFC60}">
  <dimension ref="A1:J80"/>
  <sheetViews>
    <sheetView topLeftCell="A65" workbookViewId="0">
      <selection activeCell="B77" sqref="B77:C80"/>
    </sheetView>
  </sheetViews>
  <sheetFormatPr defaultRowHeight="12.75" x14ac:dyDescent="0.2"/>
  <cols>
    <col min="1" max="1" width="5.83203125" style="7" customWidth="1"/>
    <col min="2" max="2" width="42.33203125" style="7" customWidth="1"/>
    <col min="3"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100</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01.07.25'!$D$38</f>
        <v>3872.7</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01.07.25'!$AC$38+'[2]Оригинал Тариф с 01.07.25'!$AE$38)/2</f>
        <v>0.495</v>
      </c>
      <c r="E28" s="20">
        <f>$G$21</f>
        <v>3872.7</v>
      </c>
      <c r="F28" s="20">
        <f>D28*E28*12</f>
        <v>23003.838</v>
      </c>
      <c r="G28" s="20">
        <f>E28</f>
        <v>3872.7</v>
      </c>
      <c r="H28" s="20">
        <f>D28*G28*12</f>
        <v>23003.838</v>
      </c>
    </row>
    <row r="29" spans="1:8" ht="25.5" x14ac:dyDescent="0.2">
      <c r="A29" s="29">
        <v>2</v>
      </c>
      <c r="B29" s="30" t="s">
        <v>67</v>
      </c>
      <c r="C29" s="18" t="s">
        <v>15</v>
      </c>
      <c r="D29" s="19">
        <f>('[2]Оригинал Тариф с 01.07.25'!$K$38+'[2]Оригинал Тариф с 01.07.25'!$M$38)/2</f>
        <v>0.185</v>
      </c>
      <c r="E29" s="20">
        <f t="shared" ref="E29:E38" si="0">$G$21</f>
        <v>3872.7</v>
      </c>
      <c r="F29" s="20">
        <f t="shared" ref="F29:F38" si="1">D29*E29*12</f>
        <v>8597.3940000000002</v>
      </c>
      <c r="G29" s="20">
        <f t="shared" ref="G29:G38" si="2">E29</f>
        <v>3872.7</v>
      </c>
      <c r="H29" s="20">
        <f t="shared" ref="H29:H38" si="3">D29*G29*12</f>
        <v>8597.3940000000002</v>
      </c>
    </row>
    <row r="30" spans="1:8" ht="24.75" customHeight="1" x14ac:dyDescent="0.2">
      <c r="A30" s="29">
        <v>3</v>
      </c>
      <c r="B30" s="30" t="s">
        <v>12</v>
      </c>
      <c r="C30" s="18" t="s">
        <v>15</v>
      </c>
      <c r="D30" s="19">
        <f>('[2]Оригинал Тариф с 01.07.25'!$AX$38+'[2]Оригинал Тариф с 01.07.25'!$AZ$38)/2</f>
        <v>1.5249999999999999</v>
      </c>
      <c r="E30" s="20">
        <f t="shared" si="0"/>
        <v>3872.7</v>
      </c>
      <c r="F30" s="20">
        <f t="shared" si="1"/>
        <v>70870.409999999989</v>
      </c>
      <c r="G30" s="20">
        <f t="shared" si="2"/>
        <v>3872.7</v>
      </c>
      <c r="H30" s="20">
        <f t="shared" si="3"/>
        <v>70870.409999999989</v>
      </c>
    </row>
    <row r="31" spans="1:8" ht="27.75" customHeight="1" x14ac:dyDescent="0.2">
      <c r="A31" s="29">
        <v>4</v>
      </c>
      <c r="B31" s="30" t="s">
        <v>13</v>
      </c>
      <c r="C31" s="18" t="s">
        <v>15</v>
      </c>
      <c r="D31" s="19">
        <f>('[2]Оригинал Тариф с 01.07.25'!$N$38+'[2]Оригинал Тариф с 01.07.25'!$P$38)/2</f>
        <v>2.88</v>
      </c>
      <c r="E31" s="20">
        <f t="shared" si="0"/>
        <v>3872.7</v>
      </c>
      <c r="F31" s="20">
        <f t="shared" si="1"/>
        <v>133840.51199999999</v>
      </c>
      <c r="G31" s="20">
        <f t="shared" si="2"/>
        <v>3872.7</v>
      </c>
      <c r="H31" s="20">
        <f t="shared" si="3"/>
        <v>133840.51199999999</v>
      </c>
    </row>
    <row r="32" spans="1:8" ht="25.5" x14ac:dyDescent="0.2">
      <c r="A32" s="29">
        <v>5</v>
      </c>
      <c r="B32" s="30" t="s">
        <v>23</v>
      </c>
      <c r="C32" s="18" t="s">
        <v>15</v>
      </c>
      <c r="D32" s="19">
        <f>('[2]Оригинал Тариф с 01.07.25'!$H$38+'[2]Оригинал Тариф с 01.07.25'!$J$38)/2</f>
        <v>1.2349999999999999</v>
      </c>
      <c r="E32" s="20">
        <f t="shared" si="0"/>
        <v>3872.7</v>
      </c>
      <c r="F32" s="20">
        <f t="shared" si="1"/>
        <v>57393.41399999999</v>
      </c>
      <c r="G32" s="20">
        <f t="shared" si="2"/>
        <v>3872.7</v>
      </c>
      <c r="H32" s="20">
        <f t="shared" si="3"/>
        <v>57393.41399999999</v>
      </c>
    </row>
    <row r="33" spans="1:10" ht="76.5" x14ac:dyDescent="0.2">
      <c r="A33" s="29">
        <v>6</v>
      </c>
      <c r="B33" s="30" t="s">
        <v>17</v>
      </c>
      <c r="C33" s="18" t="s">
        <v>15</v>
      </c>
      <c r="D33" s="19">
        <f>('[2]Оригинал Тариф с 01.07.25'!$W$38+'[2]Оригинал Тариф с 01.07.25'!$Y$38)/2</f>
        <v>0.81499999999999995</v>
      </c>
      <c r="E33" s="20">
        <f t="shared" si="0"/>
        <v>3872.7</v>
      </c>
      <c r="F33" s="20">
        <f t="shared" si="1"/>
        <v>37875.005999999994</v>
      </c>
      <c r="G33" s="20">
        <f t="shared" si="2"/>
        <v>3872.7</v>
      </c>
      <c r="H33" s="20">
        <f t="shared" si="3"/>
        <v>37875.005999999994</v>
      </c>
    </row>
    <row r="34" spans="1:10" ht="76.5" x14ac:dyDescent="0.2">
      <c r="A34" s="29">
        <v>7</v>
      </c>
      <c r="B34" s="30" t="s">
        <v>18</v>
      </c>
      <c r="C34" s="18" t="s">
        <v>15</v>
      </c>
      <c r="D34" s="19">
        <f>('[2]Оригинал Тариф с 01.07.25'!$AI$38+'[2]Оригинал Тариф с 01.07.25'!$AK$38)/2</f>
        <v>1.74</v>
      </c>
      <c r="E34" s="20">
        <f t="shared" si="0"/>
        <v>3872.7</v>
      </c>
      <c r="F34" s="20">
        <f t="shared" si="1"/>
        <v>80861.975999999995</v>
      </c>
      <c r="G34" s="20">
        <f t="shared" si="2"/>
        <v>3872.7</v>
      </c>
      <c r="H34" s="20">
        <f t="shared" si="3"/>
        <v>80861.975999999995</v>
      </c>
    </row>
    <row r="35" spans="1:10" ht="76.5" x14ac:dyDescent="0.2">
      <c r="A35" s="29">
        <v>8</v>
      </c>
      <c r="B35" s="30" t="s">
        <v>19</v>
      </c>
      <c r="C35" s="18" t="s">
        <v>15</v>
      </c>
      <c r="D35" s="19">
        <f>('[2]Оригинал Тариф с 01.07.25'!$AO$38+'[2]Оригинал Тариф с 01.07.25'!$AQ$38)/2</f>
        <v>0.38</v>
      </c>
      <c r="E35" s="20">
        <f t="shared" si="0"/>
        <v>3872.7</v>
      </c>
      <c r="F35" s="20">
        <f t="shared" si="1"/>
        <v>17659.511999999999</v>
      </c>
      <c r="G35" s="20">
        <f t="shared" si="2"/>
        <v>3872.7</v>
      </c>
      <c r="H35" s="20">
        <f t="shared" si="3"/>
        <v>17659.511999999999</v>
      </c>
    </row>
    <row r="36" spans="1:10" ht="60.75" customHeight="1" x14ac:dyDescent="0.2">
      <c r="A36" s="29">
        <v>9</v>
      </c>
      <c r="B36" s="30" t="s">
        <v>20</v>
      </c>
      <c r="C36" s="18" t="s">
        <v>15</v>
      </c>
      <c r="D36" s="19">
        <f>('[2]Оригинал Тариф с 01.07.25'!$AR$38+'[2]Оригинал Тариф с 01.07.25'!$AT$38)/2</f>
        <v>0.13500000000000001</v>
      </c>
      <c r="E36" s="20">
        <f t="shared" si="0"/>
        <v>3872.7</v>
      </c>
      <c r="F36" s="20">
        <f t="shared" si="1"/>
        <v>6273.7740000000013</v>
      </c>
      <c r="G36" s="20">
        <f t="shared" si="2"/>
        <v>3872.7</v>
      </c>
      <c r="H36" s="20">
        <f t="shared" si="3"/>
        <v>6273.7740000000013</v>
      </c>
    </row>
    <row r="37" spans="1:10" ht="25.5" x14ac:dyDescent="0.2">
      <c r="A37" s="29">
        <v>10</v>
      </c>
      <c r="B37" s="30" t="s">
        <v>14</v>
      </c>
      <c r="C37" s="18" t="s">
        <v>15</v>
      </c>
      <c r="D37" s="19">
        <f>('[2]Оригинал Тариф с 01.07.25'!$AF$38+'[2]Оригинал Тариф с 01.07.25'!$AH$38)/2</f>
        <v>0.67999999999999994</v>
      </c>
      <c r="E37" s="20">
        <f t="shared" si="0"/>
        <v>3872.7</v>
      </c>
      <c r="F37" s="20">
        <f t="shared" si="1"/>
        <v>31601.231999999996</v>
      </c>
      <c r="G37" s="20">
        <f t="shared" si="2"/>
        <v>3872.7</v>
      </c>
      <c r="H37" s="20">
        <f t="shared" si="3"/>
        <v>31601.231999999996</v>
      </c>
    </row>
    <row r="38" spans="1:10" ht="38.25" x14ac:dyDescent="0.2">
      <c r="A38" s="29">
        <v>11</v>
      </c>
      <c r="B38" s="30" t="s">
        <v>21</v>
      </c>
      <c r="C38" s="18" t="s">
        <v>15</v>
      </c>
      <c r="D38" s="19">
        <f>('[2]Оригинал Тариф с 01.07.25'!$Q$38+'[2]Оригинал Тариф с 01.07.25'!$S$38)/2</f>
        <v>2.77</v>
      </c>
      <c r="E38" s="20">
        <f t="shared" si="0"/>
        <v>3872.7</v>
      </c>
      <c r="F38" s="20">
        <f t="shared" si="1"/>
        <v>128728.54799999998</v>
      </c>
      <c r="G38" s="20">
        <f t="shared" si="2"/>
        <v>3872.7</v>
      </c>
      <c r="H38" s="20">
        <f t="shared" si="3"/>
        <v>128728.54799999998</v>
      </c>
    </row>
    <row r="39" spans="1:10" ht="12.75" customHeight="1" x14ac:dyDescent="0.2">
      <c r="A39" s="212" t="s">
        <v>6</v>
      </c>
      <c r="B39" s="213"/>
      <c r="C39" s="213"/>
      <c r="D39" s="214"/>
      <c r="E39" s="21"/>
      <c r="F39" s="21">
        <f>SUM(F28:F38)</f>
        <v>596705.61599999992</v>
      </c>
      <c r="G39" s="21"/>
      <c r="H39" s="21">
        <f>SUM(H28:H38)</f>
        <v>596705.61599999992</v>
      </c>
    </row>
    <row r="40" spans="1:10" ht="45" customHeight="1" x14ac:dyDescent="0.2">
      <c r="A40" s="155" t="s">
        <v>134</v>
      </c>
      <c r="B40" s="169"/>
      <c r="C40" s="169"/>
      <c r="D40" s="169"/>
      <c r="E40" s="169"/>
      <c r="F40" s="169"/>
      <c r="G40"/>
      <c r="H40"/>
    </row>
    <row r="41" spans="1:10" ht="26.25" customHeight="1" x14ac:dyDescent="0.2">
      <c r="A41" s="232" t="s">
        <v>135</v>
      </c>
      <c r="B41" s="232"/>
      <c r="C41" s="232"/>
      <c r="D41" s="232"/>
      <c r="E41" s="232"/>
      <c r="F41" s="54">
        <v>-75445.362000000008</v>
      </c>
      <c r="G41"/>
      <c r="H41"/>
    </row>
    <row r="42" spans="1:10" ht="50.25" customHeight="1" x14ac:dyDescent="0.2">
      <c r="A42" s="232" t="s">
        <v>125</v>
      </c>
      <c r="B42" s="232"/>
      <c r="C42" s="232"/>
      <c r="D42" s="232"/>
      <c r="E42" s="232"/>
      <c r="F42" s="54">
        <v>161243.052</v>
      </c>
      <c r="G42"/>
      <c r="H42" s="43"/>
      <c r="I42" s="43"/>
      <c r="J42" s="43"/>
    </row>
    <row r="43" spans="1:10" ht="40.5" customHeight="1" x14ac:dyDescent="0.2">
      <c r="A43" s="233" t="s">
        <v>126</v>
      </c>
      <c r="B43" s="234"/>
      <c r="C43" s="234"/>
      <c r="D43" s="234"/>
      <c r="E43" s="235"/>
      <c r="F43" s="54">
        <f>F41+F42</f>
        <v>85797.689999999988</v>
      </c>
      <c r="G43"/>
      <c r="H43" s="43"/>
      <c r="I43" s="43"/>
      <c r="J43" s="43"/>
    </row>
    <row r="44" spans="1:10" ht="30.75" customHeight="1" x14ac:dyDescent="0.2">
      <c r="A44" s="232" t="s">
        <v>127</v>
      </c>
      <c r="B44" s="232"/>
      <c r="C44" s="232"/>
      <c r="D44" s="232"/>
      <c r="E44" s="232"/>
      <c r="F44" s="54">
        <v>98935.41</v>
      </c>
      <c r="G44"/>
      <c r="H44"/>
    </row>
    <row r="45" spans="1:10" ht="27" customHeight="1" x14ac:dyDescent="0.2">
      <c r="A45" s="232" t="s">
        <v>128</v>
      </c>
      <c r="B45" s="232"/>
      <c r="C45" s="232"/>
      <c r="D45" s="232"/>
      <c r="E45" s="232"/>
      <c r="F45" s="62">
        <f>F43-F44</f>
        <v>-13137.720000000016</v>
      </c>
      <c r="G45"/>
      <c r="H45"/>
    </row>
    <row r="46" spans="1:10" ht="16.5" customHeight="1" x14ac:dyDescent="0.2">
      <c r="A46" s="40"/>
      <c r="B46" s="41"/>
      <c r="C46" s="41"/>
      <c r="D46" s="41"/>
      <c r="E46" s="41"/>
      <c r="F46" s="41"/>
      <c r="G46"/>
      <c r="H46"/>
    </row>
    <row r="47" spans="1:10" ht="145.35" customHeight="1" x14ac:dyDescent="0.2">
      <c r="A47" s="44" t="s">
        <v>1</v>
      </c>
      <c r="B47" s="45" t="s">
        <v>8</v>
      </c>
      <c r="C47" s="46" t="s">
        <v>41</v>
      </c>
      <c r="D47" s="1" t="s">
        <v>9</v>
      </c>
      <c r="E47" s="2" t="s">
        <v>42</v>
      </c>
      <c r="F47" s="2" t="s">
        <v>43</v>
      </c>
      <c r="G47"/>
      <c r="H47"/>
    </row>
    <row r="48" spans="1:10" ht="45.75" customHeight="1" x14ac:dyDescent="0.2">
      <c r="A48" s="60">
        <v>1</v>
      </c>
      <c r="B48" s="106" t="s">
        <v>627</v>
      </c>
      <c r="C48" s="265" t="s">
        <v>130</v>
      </c>
      <c r="D48" s="57">
        <v>16962.5</v>
      </c>
      <c r="E48" s="57" t="s">
        <v>628</v>
      </c>
      <c r="F48" s="207" t="s">
        <v>131</v>
      </c>
      <c r="G48"/>
    </row>
    <row r="49" spans="1:8" ht="24.95" customHeight="1" x14ac:dyDescent="0.2">
      <c r="A49" s="60">
        <v>2</v>
      </c>
      <c r="B49" s="106" t="s">
        <v>629</v>
      </c>
      <c r="C49" s="266"/>
      <c r="D49" s="57">
        <v>44600.75</v>
      </c>
      <c r="E49" s="18" t="s">
        <v>630</v>
      </c>
      <c r="F49" s="208"/>
      <c r="G49"/>
    </row>
    <row r="50" spans="1:8" ht="24.95" customHeight="1" x14ac:dyDescent="0.2">
      <c r="A50" s="60">
        <v>3</v>
      </c>
      <c r="B50" s="106" t="s">
        <v>631</v>
      </c>
      <c r="C50" s="266"/>
      <c r="D50" s="57">
        <v>7656.16</v>
      </c>
      <c r="E50" s="18" t="s">
        <v>602</v>
      </c>
      <c r="F50" s="208"/>
      <c r="G50"/>
    </row>
    <row r="51" spans="1:8" ht="24.95" customHeight="1" x14ac:dyDescent="0.2">
      <c r="A51" s="60">
        <v>4</v>
      </c>
      <c r="B51" s="106" t="s">
        <v>632</v>
      </c>
      <c r="C51" s="266"/>
      <c r="D51" s="57">
        <v>3224.66</v>
      </c>
      <c r="E51" s="57"/>
      <c r="F51" s="208"/>
      <c r="G51"/>
    </row>
    <row r="52" spans="1:8" ht="24.95" customHeight="1" x14ac:dyDescent="0.2">
      <c r="A52" s="60">
        <v>5</v>
      </c>
      <c r="B52" s="106" t="s">
        <v>633</v>
      </c>
      <c r="C52" s="266"/>
      <c r="D52" s="57">
        <v>999.81</v>
      </c>
      <c r="E52" s="57"/>
      <c r="F52" s="208"/>
      <c r="G52"/>
    </row>
    <row r="53" spans="1:8" ht="24.95" customHeight="1" x14ac:dyDescent="0.2">
      <c r="A53" s="60">
        <v>6</v>
      </c>
      <c r="B53" s="106" t="s">
        <v>634</v>
      </c>
      <c r="C53" s="266"/>
      <c r="D53" s="57">
        <v>6493.12</v>
      </c>
      <c r="E53" s="57"/>
      <c r="F53" s="208"/>
      <c r="G53"/>
    </row>
    <row r="54" spans="1:8" ht="36" customHeight="1" x14ac:dyDescent="0.2">
      <c r="A54" s="60">
        <v>7</v>
      </c>
      <c r="B54" s="106" t="s">
        <v>635</v>
      </c>
      <c r="C54" s="266"/>
      <c r="D54" s="57">
        <v>2063.83</v>
      </c>
      <c r="E54" s="18" t="s">
        <v>636</v>
      </c>
      <c r="F54" s="208"/>
      <c r="G54"/>
    </row>
    <row r="55" spans="1:8" ht="24.95" customHeight="1" x14ac:dyDescent="0.2">
      <c r="A55" s="60">
        <v>8</v>
      </c>
      <c r="B55" s="106" t="s">
        <v>637</v>
      </c>
      <c r="C55" s="266"/>
      <c r="D55" s="57">
        <v>2578.0100000000002</v>
      </c>
      <c r="E55" s="18" t="s">
        <v>437</v>
      </c>
      <c r="F55" s="208"/>
      <c r="G55"/>
    </row>
    <row r="56" spans="1:8" ht="24.95" customHeight="1" x14ac:dyDescent="0.2">
      <c r="A56" s="60">
        <v>9</v>
      </c>
      <c r="B56" s="106" t="s">
        <v>638</v>
      </c>
      <c r="C56" s="266"/>
      <c r="D56" s="57">
        <v>8102.41</v>
      </c>
      <c r="E56" s="18" t="s">
        <v>250</v>
      </c>
      <c r="F56" s="208"/>
      <c r="G56"/>
    </row>
    <row r="57" spans="1:8" ht="24.95" customHeight="1" x14ac:dyDescent="0.2">
      <c r="A57" s="60">
        <v>10</v>
      </c>
      <c r="B57" s="106" t="s">
        <v>129</v>
      </c>
      <c r="C57" s="266"/>
      <c r="D57" s="57">
        <v>1200</v>
      </c>
      <c r="E57" s="57"/>
      <c r="F57" s="208"/>
      <c r="G57"/>
    </row>
    <row r="58" spans="1:8" ht="24.95" customHeight="1" x14ac:dyDescent="0.2">
      <c r="A58" s="60">
        <v>11</v>
      </c>
      <c r="B58" s="106" t="s">
        <v>639</v>
      </c>
      <c r="C58" s="266"/>
      <c r="D58" s="57">
        <v>2185.17</v>
      </c>
      <c r="E58" s="18" t="s">
        <v>133</v>
      </c>
      <c r="F58" s="208"/>
      <c r="G58"/>
    </row>
    <row r="59" spans="1:8" ht="24.95" customHeight="1" x14ac:dyDescent="0.2">
      <c r="A59" s="60">
        <v>12</v>
      </c>
      <c r="B59" s="106" t="s">
        <v>640</v>
      </c>
      <c r="C59" s="267"/>
      <c r="D59" s="57">
        <v>2868.9900000000002</v>
      </c>
      <c r="E59" s="57"/>
      <c r="F59" s="209"/>
      <c r="G59"/>
    </row>
    <row r="60" spans="1:8" ht="24.95" customHeight="1" x14ac:dyDescent="0.2">
      <c r="A60" s="146" t="s">
        <v>6</v>
      </c>
      <c r="B60" s="147"/>
      <c r="C60" s="52"/>
      <c r="D60" s="53">
        <f>SUM(D48:D59)</f>
        <v>98935.41</v>
      </c>
      <c r="E60" s="12"/>
      <c r="F60" s="12"/>
      <c r="G60"/>
    </row>
    <row r="61" spans="1:8" ht="19.5" customHeight="1" x14ac:dyDescent="0.2">
      <c r="A61" s="196" t="s">
        <v>59</v>
      </c>
      <c r="B61" s="196"/>
      <c r="C61" s="196"/>
      <c r="D61" s="196"/>
      <c r="E61" s="196"/>
      <c r="F61" s="196"/>
      <c r="G61" s="196"/>
      <c r="H61" s="196"/>
    </row>
    <row r="62" spans="1:8" ht="27.75" customHeight="1" x14ac:dyDescent="0.2">
      <c r="A62" s="10"/>
      <c r="B62" s="10"/>
      <c r="C62" s="10"/>
      <c r="D62" s="10"/>
      <c r="E62" s="10"/>
      <c r="F62" s="10"/>
      <c r="G62" s="33">
        <f>'[1]Оригинал Тариф с 01.07.25'!$BK$38</f>
        <v>230503.10399999999</v>
      </c>
      <c r="H62" s="10"/>
    </row>
    <row r="63" spans="1:8" ht="41.25" customHeight="1" x14ac:dyDescent="0.2">
      <c r="A63" s="155" t="s">
        <v>28</v>
      </c>
      <c r="B63" s="155"/>
      <c r="C63" s="155"/>
      <c r="D63" s="155"/>
      <c r="E63" s="155"/>
      <c r="F63" s="155"/>
      <c r="G63" s="155"/>
      <c r="H63" s="155"/>
    </row>
    <row r="64" spans="1:8" ht="138" customHeight="1" x14ac:dyDescent="0.2">
      <c r="A64" s="6" t="s">
        <v>29</v>
      </c>
      <c r="B64" s="156" t="s">
        <v>30</v>
      </c>
      <c r="C64" s="156"/>
      <c r="D64" s="156" t="s">
        <v>31</v>
      </c>
      <c r="E64" s="156"/>
      <c r="F64" s="156" t="s">
        <v>32</v>
      </c>
      <c r="G64" s="156"/>
    </row>
    <row r="65" spans="1:8" ht="15.75" x14ac:dyDescent="0.2">
      <c r="A65" s="4">
        <v>1</v>
      </c>
      <c r="B65" s="197">
        <v>2</v>
      </c>
      <c r="C65" s="197"/>
      <c r="D65" s="197">
        <v>3</v>
      </c>
      <c r="E65" s="197"/>
      <c r="F65" s="197">
        <v>4</v>
      </c>
      <c r="G65" s="197"/>
    </row>
    <row r="66" spans="1:8" ht="12.75" customHeight="1" x14ac:dyDescent="0.2">
      <c r="A66" s="6"/>
      <c r="B66" s="157">
        <v>0</v>
      </c>
      <c r="C66" s="159"/>
      <c r="D66" s="157">
        <v>0</v>
      </c>
      <c r="E66" s="159"/>
      <c r="F66" s="225">
        <v>0</v>
      </c>
      <c r="G66" s="226"/>
    </row>
    <row r="67" spans="1:8" ht="119.25" customHeight="1" x14ac:dyDescent="0.2">
      <c r="A67" s="155" t="s">
        <v>33</v>
      </c>
      <c r="B67" s="155"/>
      <c r="C67" s="155"/>
      <c r="D67" s="155"/>
      <c r="E67" s="155"/>
      <c r="F67" s="155"/>
      <c r="G67" s="155"/>
      <c r="H67" s="155"/>
    </row>
    <row r="68" spans="1:8" ht="15.75" x14ac:dyDescent="0.2">
      <c r="A68" s="5"/>
    </row>
    <row r="69" spans="1:8" ht="78.75" x14ac:dyDescent="0.2">
      <c r="A69" s="6" t="s">
        <v>29</v>
      </c>
      <c r="B69" s="156" t="s">
        <v>34</v>
      </c>
      <c r="C69" s="156"/>
      <c r="D69" s="156" t="s">
        <v>35</v>
      </c>
      <c r="E69" s="156"/>
      <c r="F69" s="6" t="s">
        <v>36</v>
      </c>
      <c r="G69" s="6" t="s">
        <v>37</v>
      </c>
      <c r="H69" s="4" t="s">
        <v>38</v>
      </c>
    </row>
    <row r="70" spans="1:8" ht="15.75" x14ac:dyDescent="0.2">
      <c r="A70" s="4">
        <v>1</v>
      </c>
      <c r="B70" s="197">
        <v>2</v>
      </c>
      <c r="C70" s="197"/>
      <c r="D70" s="197">
        <v>3</v>
      </c>
      <c r="E70" s="197"/>
      <c r="F70" s="4">
        <v>4</v>
      </c>
      <c r="G70" s="4">
        <v>5</v>
      </c>
      <c r="H70" s="4">
        <v>6</v>
      </c>
    </row>
    <row r="71" spans="1:8" ht="47.25" customHeight="1" x14ac:dyDescent="0.2">
      <c r="A71" s="6">
        <v>1</v>
      </c>
      <c r="B71" s="156" t="s">
        <v>39</v>
      </c>
      <c r="C71" s="156"/>
      <c r="D71" s="164">
        <v>142853.31</v>
      </c>
      <c r="E71" s="164"/>
      <c r="F71" s="4">
        <v>1020558.01</v>
      </c>
      <c r="G71" s="4">
        <v>1043257.28</v>
      </c>
      <c r="H71" s="4">
        <f>F71-G71+D71</f>
        <v>120154.03999999998</v>
      </c>
    </row>
    <row r="72" spans="1:8" ht="44.25" customHeight="1" x14ac:dyDescent="0.2">
      <c r="A72" s="6">
        <v>2</v>
      </c>
      <c r="B72" s="156" t="s">
        <v>40</v>
      </c>
      <c r="C72" s="156"/>
      <c r="D72" s="160">
        <v>49002.97</v>
      </c>
      <c r="E72" s="161"/>
      <c r="F72" s="4">
        <v>53354.31</v>
      </c>
      <c r="G72" s="4">
        <v>39865.26</v>
      </c>
      <c r="H72" s="4">
        <f>F72-G72+D72</f>
        <v>62492.02</v>
      </c>
    </row>
    <row r="73" spans="1:8" ht="15.75" customHeight="1" x14ac:dyDescent="0.2">
      <c r="A73" s="157" t="s">
        <v>22</v>
      </c>
      <c r="B73" s="158"/>
      <c r="C73" s="159"/>
      <c r="D73" s="165"/>
      <c r="E73" s="165"/>
      <c r="F73" s="6"/>
      <c r="G73" s="6"/>
      <c r="H73" s="4"/>
    </row>
    <row r="77" spans="1:8" x14ac:dyDescent="0.2">
      <c r="B77" s="140"/>
      <c r="C77" s="139"/>
    </row>
    <row r="78" spans="1:8" x14ac:dyDescent="0.2">
      <c r="B78" s="140"/>
      <c r="C78" s="139"/>
    </row>
    <row r="79" spans="1:8" x14ac:dyDescent="0.2">
      <c r="C79" s="135"/>
    </row>
    <row r="80" spans="1:8" x14ac:dyDescent="0.2">
      <c r="C80" s="135"/>
    </row>
  </sheetData>
  <mergeCells count="60">
    <mergeCell ref="A40:F40"/>
    <mergeCell ref="A41:E41"/>
    <mergeCell ref="A42:E42"/>
    <mergeCell ref="A43:E43"/>
    <mergeCell ref="A44:E44"/>
    <mergeCell ref="A73:C73"/>
    <mergeCell ref="D73:E73"/>
    <mergeCell ref="B70:C70"/>
    <mergeCell ref="D70:E70"/>
    <mergeCell ref="B71:C71"/>
    <mergeCell ref="D71:E71"/>
    <mergeCell ref="B72:C72"/>
    <mergeCell ref="D72:E72"/>
    <mergeCell ref="B66:C66"/>
    <mergeCell ref="D66:E66"/>
    <mergeCell ref="F66:G66"/>
    <mergeCell ref="A67:H67"/>
    <mergeCell ref="B69:C69"/>
    <mergeCell ref="D69:E69"/>
    <mergeCell ref="A63:H63"/>
    <mergeCell ref="B64:C64"/>
    <mergeCell ref="D64:E64"/>
    <mergeCell ref="F64:G64"/>
    <mergeCell ref="B65:C65"/>
    <mergeCell ref="D65:E65"/>
    <mergeCell ref="F65:G65"/>
    <mergeCell ref="A61:H61"/>
    <mergeCell ref="A19:H19"/>
    <mergeCell ref="A20:H20"/>
    <mergeCell ref="A23:H23"/>
    <mergeCell ref="A25:H25"/>
    <mergeCell ref="A26:A27"/>
    <mergeCell ref="B26:B27"/>
    <mergeCell ref="C26:C27"/>
    <mergeCell ref="D26:D27"/>
    <mergeCell ref="E26:F26"/>
    <mergeCell ref="G26:H26"/>
    <mergeCell ref="A39:D39"/>
    <mergeCell ref="A60:B60"/>
    <mergeCell ref="A45:E45"/>
    <mergeCell ref="C48:C59"/>
    <mergeCell ref="F48:F59"/>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548E-7B6A-429A-967E-ACF6E94CB728}">
  <dimension ref="A1:N73"/>
  <sheetViews>
    <sheetView topLeftCell="A58" workbookViewId="0">
      <selection activeCell="B70" sqref="B70:C73"/>
    </sheetView>
  </sheetViews>
  <sheetFormatPr defaultRowHeight="12.75" x14ac:dyDescent="0.2"/>
  <cols>
    <col min="1" max="1" width="5.83203125" style="7" customWidth="1"/>
    <col min="2" max="2" width="42.33203125" style="7" customWidth="1"/>
    <col min="3" max="3" width="14"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101</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01.07.25'!$D$39</f>
        <v>3188.6</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01.07.25'!$AC$39+'[2]Оригинал Тариф с 01.07.25'!$AE$39)/2</f>
        <v>0.495</v>
      </c>
      <c r="E28" s="20">
        <f>$G$21</f>
        <v>3188.6</v>
      </c>
      <c r="F28" s="20">
        <f>D28*E28*12</f>
        <v>18940.284</v>
      </c>
      <c r="G28" s="20">
        <f>E28</f>
        <v>3188.6</v>
      </c>
      <c r="H28" s="20">
        <f>D28*G28*12</f>
        <v>18940.284</v>
      </c>
    </row>
    <row r="29" spans="1:8" ht="25.5" x14ac:dyDescent="0.2">
      <c r="A29" s="29">
        <v>2</v>
      </c>
      <c r="B29" s="30" t="s">
        <v>67</v>
      </c>
      <c r="C29" s="18" t="s">
        <v>15</v>
      </c>
      <c r="D29" s="19">
        <f>('[2]Оригинал Тариф с 01.07.25'!$K$39+'[2]Оригинал Тариф с 01.07.25'!$M$39)/2</f>
        <v>0.17499999999999999</v>
      </c>
      <c r="E29" s="20">
        <f t="shared" ref="E29:E38" si="0">$G$21</f>
        <v>3188.6</v>
      </c>
      <c r="F29" s="20">
        <f t="shared" ref="F29:F38" si="1">D29*E29*12</f>
        <v>6696.0599999999995</v>
      </c>
      <c r="G29" s="20">
        <f t="shared" ref="G29:G38" si="2">E29</f>
        <v>3188.6</v>
      </c>
      <c r="H29" s="20">
        <f t="shared" ref="H29:H38" si="3">D29*G29*12</f>
        <v>6696.0599999999995</v>
      </c>
    </row>
    <row r="30" spans="1:8" ht="24.75" customHeight="1" x14ac:dyDescent="0.2">
      <c r="A30" s="29">
        <v>3</v>
      </c>
      <c r="B30" s="30" t="s">
        <v>12</v>
      </c>
      <c r="C30" s="18" t="s">
        <v>15</v>
      </c>
      <c r="D30" s="19">
        <f>('[2]Оригинал Тариф с 01.07.25'!$AX$39+'[2]Оригинал Тариф с 01.07.25'!$AZ$39)/2</f>
        <v>1.5249999999999999</v>
      </c>
      <c r="E30" s="20">
        <f t="shared" si="0"/>
        <v>3188.6</v>
      </c>
      <c r="F30" s="20">
        <f t="shared" si="1"/>
        <v>58351.38</v>
      </c>
      <c r="G30" s="20">
        <f t="shared" si="2"/>
        <v>3188.6</v>
      </c>
      <c r="H30" s="20">
        <f t="shared" si="3"/>
        <v>58351.38</v>
      </c>
    </row>
    <row r="31" spans="1:8" ht="27.75" customHeight="1" x14ac:dyDescent="0.2">
      <c r="A31" s="29">
        <v>4</v>
      </c>
      <c r="B31" s="30" t="s">
        <v>13</v>
      </c>
      <c r="C31" s="18" t="s">
        <v>15</v>
      </c>
      <c r="D31" s="19">
        <f>('[2]Оригинал Тариф с 01.07.25'!$N$39+'[2]Оригинал Тариф с 01.07.25'!$P$39)/2</f>
        <v>2.7350000000000003</v>
      </c>
      <c r="E31" s="20">
        <f t="shared" si="0"/>
        <v>3188.6</v>
      </c>
      <c r="F31" s="20">
        <f t="shared" si="1"/>
        <v>104649.852</v>
      </c>
      <c r="G31" s="20">
        <f t="shared" si="2"/>
        <v>3188.6</v>
      </c>
      <c r="H31" s="20">
        <f t="shared" si="3"/>
        <v>104649.852</v>
      </c>
    </row>
    <row r="32" spans="1:8" ht="25.5" x14ac:dyDescent="0.2">
      <c r="A32" s="29">
        <v>5</v>
      </c>
      <c r="B32" s="30" t="s">
        <v>23</v>
      </c>
      <c r="C32" s="18" t="s">
        <v>15</v>
      </c>
      <c r="D32" s="19">
        <f>('[2]Оригинал Тариф с 01.07.25'!$H$39+'[2]Оригинал Тариф с 01.07.25'!$J$39)/2</f>
        <v>1.51</v>
      </c>
      <c r="E32" s="20">
        <f t="shared" si="0"/>
        <v>3188.6</v>
      </c>
      <c r="F32" s="20">
        <f t="shared" si="1"/>
        <v>57777.432000000001</v>
      </c>
      <c r="G32" s="20">
        <f t="shared" si="2"/>
        <v>3188.6</v>
      </c>
      <c r="H32" s="20">
        <f t="shared" si="3"/>
        <v>57777.432000000001</v>
      </c>
    </row>
    <row r="33" spans="1:14" ht="76.5" x14ac:dyDescent="0.2">
      <c r="A33" s="29">
        <v>6</v>
      </c>
      <c r="B33" s="30" t="s">
        <v>17</v>
      </c>
      <c r="C33" s="18" t="s">
        <v>15</v>
      </c>
      <c r="D33" s="19">
        <f>('[2]Оригинал Тариф с 01.07.25'!$W$39+'[2]Оригинал Тариф с 01.07.25'!$Y$39)/2</f>
        <v>0.76</v>
      </c>
      <c r="E33" s="20">
        <f t="shared" si="0"/>
        <v>3188.6</v>
      </c>
      <c r="F33" s="20">
        <f t="shared" si="1"/>
        <v>29080.031999999999</v>
      </c>
      <c r="G33" s="20">
        <f t="shared" si="2"/>
        <v>3188.6</v>
      </c>
      <c r="H33" s="20">
        <f t="shared" si="3"/>
        <v>29080.031999999999</v>
      </c>
    </row>
    <row r="34" spans="1:14" ht="76.5" x14ac:dyDescent="0.2">
      <c r="A34" s="29">
        <v>7</v>
      </c>
      <c r="B34" s="30" t="s">
        <v>18</v>
      </c>
      <c r="C34" s="18" t="s">
        <v>15</v>
      </c>
      <c r="D34" s="19">
        <f>('[2]Оригинал Тариф с 01.07.25'!$AI$39+'[2]Оригинал Тариф с 01.07.25'!$AK$39)/2</f>
        <v>1.69</v>
      </c>
      <c r="E34" s="20">
        <f t="shared" si="0"/>
        <v>3188.6</v>
      </c>
      <c r="F34" s="20">
        <f t="shared" si="1"/>
        <v>64664.80799999999</v>
      </c>
      <c r="G34" s="20">
        <f t="shared" si="2"/>
        <v>3188.6</v>
      </c>
      <c r="H34" s="20">
        <f t="shared" si="3"/>
        <v>64664.80799999999</v>
      </c>
    </row>
    <row r="35" spans="1:14" ht="76.5" x14ac:dyDescent="0.2">
      <c r="A35" s="29">
        <v>8</v>
      </c>
      <c r="B35" s="30" t="s">
        <v>19</v>
      </c>
      <c r="C35" s="18" t="s">
        <v>15</v>
      </c>
      <c r="D35" s="19">
        <f>('[2]Оригинал Тариф с 01.07.25'!$AO$39+'[2]Оригинал Тариф с 01.07.25'!$AQ$39)/2</f>
        <v>0.37</v>
      </c>
      <c r="E35" s="20">
        <f t="shared" si="0"/>
        <v>3188.6</v>
      </c>
      <c r="F35" s="20">
        <f t="shared" si="1"/>
        <v>14157.383999999998</v>
      </c>
      <c r="G35" s="20">
        <f t="shared" si="2"/>
        <v>3188.6</v>
      </c>
      <c r="H35" s="20">
        <f t="shared" si="3"/>
        <v>14157.383999999998</v>
      </c>
    </row>
    <row r="36" spans="1:14" ht="60.75" customHeight="1" x14ac:dyDescent="0.2">
      <c r="A36" s="29">
        <v>9</v>
      </c>
      <c r="B36" s="30" t="s">
        <v>20</v>
      </c>
      <c r="C36" s="18" t="s">
        <v>15</v>
      </c>
      <c r="D36" s="19">
        <f>('[2]Оригинал Тариф с 01.07.25'!$AR$39+'[2]Оригинал Тариф с 01.07.25'!$AT$39)/2</f>
        <v>0.13500000000000001</v>
      </c>
      <c r="E36" s="20">
        <f t="shared" si="0"/>
        <v>3188.6</v>
      </c>
      <c r="F36" s="20">
        <f t="shared" si="1"/>
        <v>5165.5320000000002</v>
      </c>
      <c r="G36" s="20">
        <f t="shared" si="2"/>
        <v>3188.6</v>
      </c>
      <c r="H36" s="20">
        <f t="shared" si="3"/>
        <v>5165.5320000000002</v>
      </c>
    </row>
    <row r="37" spans="1:14" ht="25.5" x14ac:dyDescent="0.2">
      <c r="A37" s="29">
        <v>10</v>
      </c>
      <c r="B37" s="30" t="s">
        <v>14</v>
      </c>
      <c r="C37" s="18" t="s">
        <v>15</v>
      </c>
      <c r="D37" s="19">
        <f>('[2]Оригинал Тариф с 01.07.25'!$AF$39+'[2]Оригинал Тариф с 01.07.25'!$AH$39)/2</f>
        <v>1.01</v>
      </c>
      <c r="E37" s="20">
        <f t="shared" si="0"/>
        <v>3188.6</v>
      </c>
      <c r="F37" s="20">
        <f t="shared" si="1"/>
        <v>38645.831999999995</v>
      </c>
      <c r="G37" s="20">
        <f t="shared" si="2"/>
        <v>3188.6</v>
      </c>
      <c r="H37" s="20">
        <f t="shared" si="3"/>
        <v>38645.831999999995</v>
      </c>
    </row>
    <row r="38" spans="1:14" ht="38.25" x14ac:dyDescent="0.2">
      <c r="A38" s="29">
        <v>11</v>
      </c>
      <c r="B38" s="30" t="s">
        <v>21</v>
      </c>
      <c r="C38" s="18" t="s">
        <v>15</v>
      </c>
      <c r="D38" s="19">
        <f>('[2]Оригинал Тариф с 01.07.25'!$Q$39+'[2]Оригинал Тариф с 01.07.25'!$S$39)/2</f>
        <v>4.62</v>
      </c>
      <c r="E38" s="20">
        <f t="shared" si="0"/>
        <v>3188.6</v>
      </c>
      <c r="F38" s="20">
        <f t="shared" si="1"/>
        <v>176775.984</v>
      </c>
      <c r="G38" s="20">
        <f t="shared" si="2"/>
        <v>3188.6</v>
      </c>
      <c r="H38" s="20">
        <f t="shared" si="3"/>
        <v>176775.984</v>
      </c>
    </row>
    <row r="39" spans="1:14" ht="12.75" customHeight="1" x14ac:dyDescent="0.2">
      <c r="A39" s="212" t="s">
        <v>6</v>
      </c>
      <c r="B39" s="213"/>
      <c r="C39" s="213"/>
      <c r="D39" s="214"/>
      <c r="E39" s="21"/>
      <c r="F39" s="21">
        <f>SUM(F28:F38)</f>
        <v>574904.58000000007</v>
      </c>
      <c r="G39" s="21"/>
      <c r="H39" s="21">
        <f>SUM(H28:H38)</f>
        <v>574904.58000000007</v>
      </c>
    </row>
    <row r="40" spans="1:14" ht="45" customHeight="1" x14ac:dyDescent="0.2">
      <c r="A40" s="155" t="s">
        <v>134</v>
      </c>
      <c r="B40" s="169"/>
      <c r="C40" s="169"/>
      <c r="D40" s="169"/>
      <c r="E40" s="169"/>
      <c r="F40" s="169"/>
      <c r="G40" s="169"/>
      <c r="H40" s="169"/>
    </row>
    <row r="41" spans="1:14" ht="26.25" customHeight="1" x14ac:dyDescent="0.2">
      <c r="A41" s="221" t="s">
        <v>135</v>
      </c>
      <c r="B41" s="221"/>
      <c r="C41" s="221"/>
      <c r="D41" s="221"/>
      <c r="E41" s="221"/>
      <c r="F41" s="221"/>
      <c r="G41" s="221"/>
      <c r="H41" s="54">
        <v>-75125.326000000088</v>
      </c>
    </row>
    <row r="42" spans="1:14" ht="50.25" customHeight="1" x14ac:dyDescent="0.2">
      <c r="A42" s="221" t="s">
        <v>125</v>
      </c>
      <c r="B42" s="221"/>
      <c r="C42" s="221"/>
      <c r="D42" s="221"/>
      <c r="E42" s="221"/>
      <c r="F42" s="221"/>
      <c r="G42" s="221"/>
      <c r="H42" s="54">
        <v>89727.203999999998</v>
      </c>
      <c r="J42" s="43"/>
      <c r="K42" s="43"/>
      <c r="L42" s="43"/>
      <c r="M42" s="43"/>
      <c r="N42" s="43"/>
    </row>
    <row r="43" spans="1:14" ht="40.5" customHeight="1" x14ac:dyDescent="0.2">
      <c r="A43" s="222" t="s">
        <v>126</v>
      </c>
      <c r="B43" s="223"/>
      <c r="C43" s="223"/>
      <c r="D43" s="223"/>
      <c r="E43" s="223"/>
      <c r="F43" s="223"/>
      <c r="G43" s="224"/>
      <c r="H43" s="54">
        <f>H41+H42</f>
        <v>14601.87799999991</v>
      </c>
      <c r="J43" s="43"/>
      <c r="K43" s="43"/>
      <c r="L43" s="43"/>
      <c r="M43" s="43"/>
      <c r="N43" s="43"/>
    </row>
    <row r="44" spans="1:14" ht="30.75" customHeight="1" x14ac:dyDescent="0.2">
      <c r="A44" s="221" t="s">
        <v>127</v>
      </c>
      <c r="B44" s="221"/>
      <c r="C44" s="221"/>
      <c r="D44" s="221"/>
      <c r="E44" s="221"/>
      <c r="F44" s="221"/>
      <c r="G44" s="221"/>
      <c r="H44" s="54">
        <v>69208.75</v>
      </c>
    </row>
    <row r="45" spans="1:14" ht="27" customHeight="1" x14ac:dyDescent="0.2">
      <c r="A45" s="221" t="s">
        <v>128</v>
      </c>
      <c r="B45" s="221"/>
      <c r="C45" s="221"/>
      <c r="D45" s="221"/>
      <c r="E45" s="221"/>
      <c r="F45" s="221"/>
      <c r="G45" s="221"/>
      <c r="H45" s="62">
        <f>H43-H44</f>
        <v>-54606.87200000009</v>
      </c>
    </row>
    <row r="46" spans="1:14" ht="16.5" customHeight="1" x14ac:dyDescent="0.2">
      <c r="A46" s="40"/>
      <c r="B46" s="41"/>
      <c r="C46" s="41"/>
      <c r="D46" s="41"/>
      <c r="E46" s="41"/>
      <c r="F46" s="41"/>
      <c r="G46" s="41"/>
      <c r="H46" s="41"/>
    </row>
    <row r="47" spans="1:14" ht="145.35" customHeight="1" x14ac:dyDescent="0.2">
      <c r="A47" s="44" t="s">
        <v>1</v>
      </c>
      <c r="B47" s="152" t="s">
        <v>8</v>
      </c>
      <c r="C47" s="152"/>
      <c r="D47" s="152"/>
      <c r="E47" s="46" t="s">
        <v>41</v>
      </c>
      <c r="F47" s="1" t="s">
        <v>9</v>
      </c>
      <c r="G47" s="2" t="s">
        <v>42</v>
      </c>
      <c r="H47" s="2" t="s">
        <v>43</v>
      </c>
    </row>
    <row r="48" spans="1:14" ht="24.95" customHeight="1" x14ac:dyDescent="0.2">
      <c r="A48" s="60">
        <v>1</v>
      </c>
      <c r="B48" s="248" t="s">
        <v>641</v>
      </c>
      <c r="C48" s="248"/>
      <c r="D48" s="248"/>
      <c r="E48" s="207" t="s">
        <v>130</v>
      </c>
      <c r="F48" s="57">
        <v>53945.18</v>
      </c>
      <c r="G48" s="18" t="s">
        <v>642</v>
      </c>
      <c r="H48" s="207" t="s">
        <v>131</v>
      </c>
    </row>
    <row r="49" spans="1:8" ht="24.95" customHeight="1" x14ac:dyDescent="0.2">
      <c r="A49" s="60">
        <v>2</v>
      </c>
      <c r="B49" s="248" t="s">
        <v>489</v>
      </c>
      <c r="C49" s="248"/>
      <c r="D49" s="248"/>
      <c r="E49" s="208"/>
      <c r="F49" s="57">
        <v>2429.25</v>
      </c>
      <c r="G49" s="18" t="s">
        <v>145</v>
      </c>
      <c r="H49" s="208"/>
    </row>
    <row r="50" spans="1:8" ht="24.95" customHeight="1" x14ac:dyDescent="0.2">
      <c r="A50" s="60">
        <v>3</v>
      </c>
      <c r="B50" s="248" t="s">
        <v>643</v>
      </c>
      <c r="C50" s="248"/>
      <c r="D50" s="248"/>
      <c r="E50" s="208"/>
      <c r="F50" s="57">
        <v>717.78</v>
      </c>
      <c r="G50" s="18" t="s">
        <v>133</v>
      </c>
      <c r="H50" s="208"/>
    </row>
    <row r="51" spans="1:8" ht="22.5" customHeight="1" x14ac:dyDescent="0.2">
      <c r="A51" s="60">
        <v>4</v>
      </c>
      <c r="B51" s="248" t="s">
        <v>129</v>
      </c>
      <c r="C51" s="248"/>
      <c r="D51" s="248"/>
      <c r="E51" s="208"/>
      <c r="F51" s="57">
        <v>1200</v>
      </c>
      <c r="G51" s="18"/>
      <c r="H51" s="208"/>
    </row>
    <row r="52" spans="1:8" ht="48.75" customHeight="1" x14ac:dyDescent="0.2">
      <c r="A52" s="60">
        <v>5</v>
      </c>
      <c r="B52" s="248" t="s">
        <v>644</v>
      </c>
      <c r="C52" s="248"/>
      <c r="D52" s="248"/>
      <c r="E52" s="209"/>
      <c r="F52" s="57">
        <v>10916.54</v>
      </c>
      <c r="G52" s="18" t="s">
        <v>645</v>
      </c>
      <c r="H52" s="209"/>
    </row>
    <row r="53" spans="1:8" ht="24.95" customHeight="1" x14ac:dyDescent="0.2">
      <c r="A53" s="146" t="s">
        <v>6</v>
      </c>
      <c r="B53" s="147"/>
      <c r="C53" s="147"/>
      <c r="D53" s="148"/>
      <c r="E53" s="52"/>
      <c r="F53" s="53">
        <f>SUM(F48:F52)</f>
        <v>69208.75</v>
      </c>
      <c r="G53" s="61"/>
      <c r="H53" s="12"/>
    </row>
    <row r="54" spans="1:8" ht="19.5" customHeight="1" x14ac:dyDescent="0.2">
      <c r="A54" s="196" t="s">
        <v>59</v>
      </c>
      <c r="B54" s="196"/>
      <c r="C54" s="196"/>
      <c r="D54" s="196"/>
      <c r="E54" s="196"/>
      <c r="F54" s="196"/>
      <c r="G54" s="196"/>
      <c r="H54" s="196"/>
    </row>
    <row r="55" spans="1:8" ht="27.75" customHeight="1" x14ac:dyDescent="0.2">
      <c r="A55" s="10"/>
      <c r="B55" s="10"/>
      <c r="C55" s="10"/>
      <c r="D55" s="10"/>
      <c r="E55" s="10"/>
      <c r="F55" s="10"/>
      <c r="G55" s="33">
        <f>'[1]Оригинал Тариф с 01.07.25'!$BK$39</f>
        <v>181941.516</v>
      </c>
      <c r="H55" s="10"/>
    </row>
    <row r="56" spans="1:8" ht="41.25" customHeight="1" x14ac:dyDescent="0.2">
      <c r="A56" s="155" t="s">
        <v>28</v>
      </c>
      <c r="B56" s="155"/>
      <c r="C56" s="155"/>
      <c r="D56" s="155"/>
      <c r="E56" s="155"/>
      <c r="F56" s="155"/>
      <c r="G56" s="155"/>
      <c r="H56" s="155"/>
    </row>
    <row r="57" spans="1:8" ht="138" customHeight="1" x14ac:dyDescent="0.2">
      <c r="A57" s="6" t="s">
        <v>29</v>
      </c>
      <c r="B57" s="156" t="s">
        <v>30</v>
      </c>
      <c r="C57" s="156"/>
      <c r="D57" s="156" t="s">
        <v>31</v>
      </c>
      <c r="E57" s="156"/>
      <c r="F57" s="156" t="s">
        <v>32</v>
      </c>
      <c r="G57" s="156"/>
    </row>
    <row r="58" spans="1:8" ht="15.75" x14ac:dyDescent="0.2">
      <c r="A58" s="4">
        <v>1</v>
      </c>
      <c r="B58" s="197">
        <v>2</v>
      </c>
      <c r="C58" s="197"/>
      <c r="D58" s="197">
        <v>3</v>
      </c>
      <c r="E58" s="197"/>
      <c r="F58" s="197">
        <v>4</v>
      </c>
      <c r="G58" s="197"/>
    </row>
    <row r="59" spans="1:8" ht="12.75" customHeight="1" x14ac:dyDescent="0.2">
      <c r="A59" s="6"/>
      <c r="B59" s="162">
        <v>1</v>
      </c>
      <c r="C59" s="163"/>
      <c r="D59" s="162"/>
      <c r="E59" s="163"/>
      <c r="F59" s="153">
        <v>23698</v>
      </c>
      <c r="G59" s="154"/>
    </row>
    <row r="60" spans="1:8" ht="119.25" customHeight="1" x14ac:dyDescent="0.2">
      <c r="A60" s="155" t="s">
        <v>33</v>
      </c>
      <c r="B60" s="155"/>
      <c r="C60" s="155"/>
      <c r="D60" s="155"/>
      <c r="E60" s="155"/>
      <c r="F60" s="155"/>
      <c r="G60" s="155"/>
      <c r="H60" s="155"/>
    </row>
    <row r="61" spans="1:8" ht="15.75" x14ac:dyDescent="0.2">
      <c r="A61" s="5"/>
    </row>
    <row r="62" spans="1:8" ht="78.75" x14ac:dyDescent="0.2">
      <c r="A62" s="6" t="s">
        <v>29</v>
      </c>
      <c r="B62" s="156" t="s">
        <v>34</v>
      </c>
      <c r="C62" s="156"/>
      <c r="D62" s="156" t="s">
        <v>35</v>
      </c>
      <c r="E62" s="156"/>
      <c r="F62" s="6" t="s">
        <v>36</v>
      </c>
      <c r="G62" s="6" t="s">
        <v>37</v>
      </c>
      <c r="H62" s="4" t="s">
        <v>38</v>
      </c>
    </row>
    <row r="63" spans="1:8" ht="15.75" x14ac:dyDescent="0.2">
      <c r="A63" s="4">
        <v>1</v>
      </c>
      <c r="B63" s="197">
        <v>2</v>
      </c>
      <c r="C63" s="197"/>
      <c r="D63" s="197">
        <v>3</v>
      </c>
      <c r="E63" s="197"/>
      <c r="F63" s="4">
        <v>4</v>
      </c>
      <c r="G63" s="4">
        <v>5</v>
      </c>
      <c r="H63" s="4">
        <v>6</v>
      </c>
    </row>
    <row r="64" spans="1:8" ht="47.25" customHeight="1" x14ac:dyDescent="0.2">
      <c r="A64" s="6">
        <v>1</v>
      </c>
      <c r="B64" s="156" t="s">
        <v>39</v>
      </c>
      <c r="C64" s="156"/>
      <c r="D64" s="164">
        <v>166939.18</v>
      </c>
      <c r="E64" s="164"/>
      <c r="F64" s="4">
        <v>844592.41</v>
      </c>
      <c r="G64" s="4">
        <v>887175.44</v>
      </c>
      <c r="H64" s="4">
        <f>F64-G64+D64</f>
        <v>124356.15000000008</v>
      </c>
    </row>
    <row r="65" spans="1:8" ht="44.25" customHeight="1" x14ac:dyDescent="0.2">
      <c r="A65" s="6">
        <v>2</v>
      </c>
      <c r="B65" s="156" t="s">
        <v>40</v>
      </c>
      <c r="C65" s="156"/>
      <c r="D65" s="160">
        <v>30663.48</v>
      </c>
      <c r="E65" s="161"/>
      <c r="F65" s="4">
        <v>41252.22</v>
      </c>
      <c r="G65" s="4">
        <v>39093.360000000001</v>
      </c>
      <c r="H65" s="4">
        <f>F65-G65+D65</f>
        <v>32822.339999999997</v>
      </c>
    </row>
    <row r="66" spans="1:8" ht="15.75" customHeight="1" x14ac:dyDescent="0.2">
      <c r="A66" s="157" t="s">
        <v>22</v>
      </c>
      <c r="B66" s="158"/>
      <c r="C66" s="159"/>
      <c r="D66" s="165"/>
      <c r="E66" s="165"/>
      <c r="F66" s="6"/>
      <c r="G66" s="6"/>
      <c r="H66" s="4"/>
    </row>
    <row r="70" spans="1:8" x14ac:dyDescent="0.2">
      <c r="B70" s="140"/>
      <c r="C70" s="139"/>
    </row>
    <row r="71" spans="1:8" x14ac:dyDescent="0.2">
      <c r="B71" s="140"/>
      <c r="C71" s="139"/>
    </row>
    <row r="72" spans="1:8" x14ac:dyDescent="0.2">
      <c r="C72" s="135"/>
    </row>
    <row r="73" spans="1:8" x14ac:dyDescent="0.2">
      <c r="C73" s="135"/>
    </row>
  </sheetData>
  <mergeCells count="66">
    <mergeCell ref="H48:H52"/>
    <mergeCell ref="B49:D49"/>
    <mergeCell ref="B50:D50"/>
    <mergeCell ref="B51:D51"/>
    <mergeCell ref="B52:D52"/>
    <mergeCell ref="A42:G42"/>
    <mergeCell ref="A43:G43"/>
    <mergeCell ref="A44:G44"/>
    <mergeCell ref="A53:D53"/>
    <mergeCell ref="B48:D48"/>
    <mergeCell ref="E48:E52"/>
    <mergeCell ref="A66:C66"/>
    <mergeCell ref="D66:E66"/>
    <mergeCell ref="B63:C63"/>
    <mergeCell ref="D63:E63"/>
    <mergeCell ref="B64:C64"/>
    <mergeCell ref="D64:E64"/>
    <mergeCell ref="B65:C65"/>
    <mergeCell ref="D65:E65"/>
    <mergeCell ref="B59:C59"/>
    <mergeCell ref="D59:E59"/>
    <mergeCell ref="F59:G59"/>
    <mergeCell ref="A60:H60"/>
    <mergeCell ref="B62:C62"/>
    <mergeCell ref="D62:E62"/>
    <mergeCell ref="A56:H56"/>
    <mergeCell ref="B57:C57"/>
    <mergeCell ref="D57:E57"/>
    <mergeCell ref="F57:G57"/>
    <mergeCell ref="B58:C58"/>
    <mergeCell ref="D58:E58"/>
    <mergeCell ref="F58:G58"/>
    <mergeCell ref="A54:H54"/>
    <mergeCell ref="A19:H19"/>
    <mergeCell ref="A20:H20"/>
    <mergeCell ref="A23:H23"/>
    <mergeCell ref="A25:H25"/>
    <mergeCell ref="A26:A27"/>
    <mergeCell ref="B26:B27"/>
    <mergeCell ref="C26:C27"/>
    <mergeCell ref="D26:D27"/>
    <mergeCell ref="E26:F26"/>
    <mergeCell ref="G26:H26"/>
    <mergeCell ref="A39:D39"/>
    <mergeCell ref="A45:G45"/>
    <mergeCell ref="B47:D47"/>
    <mergeCell ref="A40:H40"/>
    <mergeCell ref="A41:G41"/>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E01F8-BFAC-43F5-9681-18909C541844}">
  <dimension ref="A1:J81"/>
  <sheetViews>
    <sheetView topLeftCell="A66" workbookViewId="0">
      <selection activeCell="B78" sqref="B78:C81"/>
    </sheetView>
  </sheetViews>
  <sheetFormatPr defaultRowHeight="12.75" x14ac:dyDescent="0.2"/>
  <cols>
    <col min="1" max="1" width="5.83203125" style="7" customWidth="1"/>
    <col min="2" max="2" width="42.33203125" style="7" customWidth="1"/>
    <col min="3" max="3" width="15.164062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102</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01.07.25'!$D$40</f>
        <v>3927.55</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01.07.25'!$AC$40+'[2]Оригинал Тариф с 01.07.25'!$AE$40)/2</f>
        <v>0.495</v>
      </c>
      <c r="E28" s="20">
        <f>$G$21</f>
        <v>3927.55</v>
      </c>
      <c r="F28" s="20">
        <f>D28*E28*12</f>
        <v>23329.647000000001</v>
      </c>
      <c r="G28" s="20">
        <f>E28</f>
        <v>3927.55</v>
      </c>
      <c r="H28" s="20">
        <f>D28*G28*12</f>
        <v>23329.647000000001</v>
      </c>
    </row>
    <row r="29" spans="1:8" ht="25.5" x14ac:dyDescent="0.2">
      <c r="A29" s="29">
        <v>2</v>
      </c>
      <c r="B29" s="30" t="s">
        <v>67</v>
      </c>
      <c r="C29" s="18" t="s">
        <v>15</v>
      </c>
      <c r="D29" s="19">
        <f>('[2]Оригинал Тариф с 01.07.25'!$K$40+'[2]Оригинал Тариф с 01.07.25'!$M$40)/2</f>
        <v>0.185</v>
      </c>
      <c r="E29" s="20">
        <f t="shared" ref="E29:E38" si="0">$G$21</f>
        <v>3927.55</v>
      </c>
      <c r="F29" s="20">
        <f t="shared" ref="F29:F38" si="1">D29*E29*12</f>
        <v>8719.1610000000001</v>
      </c>
      <c r="G29" s="20">
        <f t="shared" ref="G29:G38" si="2">E29</f>
        <v>3927.55</v>
      </c>
      <c r="H29" s="20">
        <f t="shared" ref="H29:H38" si="3">D29*G29*12</f>
        <v>8719.1610000000001</v>
      </c>
    </row>
    <row r="30" spans="1:8" ht="24.75" customHeight="1" x14ac:dyDescent="0.2">
      <c r="A30" s="29">
        <v>3</v>
      </c>
      <c r="B30" s="30" t="s">
        <v>12</v>
      </c>
      <c r="C30" s="18" t="s">
        <v>15</v>
      </c>
      <c r="D30" s="19">
        <f>('[2]Оригинал Тариф с 01.07.25'!$AX$40+'[2]Оригинал Тариф с 01.07.25'!$AZ$40)/2</f>
        <v>1.5249999999999999</v>
      </c>
      <c r="E30" s="20">
        <f t="shared" si="0"/>
        <v>3927.55</v>
      </c>
      <c r="F30" s="20">
        <f t="shared" si="1"/>
        <v>71874.165000000008</v>
      </c>
      <c r="G30" s="20">
        <f t="shared" si="2"/>
        <v>3927.55</v>
      </c>
      <c r="H30" s="20">
        <f t="shared" si="3"/>
        <v>71874.165000000008</v>
      </c>
    </row>
    <row r="31" spans="1:8" ht="27.75" customHeight="1" x14ac:dyDescent="0.2">
      <c r="A31" s="29">
        <v>4</v>
      </c>
      <c r="B31" s="30" t="s">
        <v>13</v>
      </c>
      <c r="C31" s="18" t="s">
        <v>15</v>
      </c>
      <c r="D31" s="19">
        <f>('[2]Оригинал Тариф с 01.07.25'!$N$40+'[2]Оригинал Тариф с 01.07.25'!$P$40)/2</f>
        <v>2.88</v>
      </c>
      <c r="E31" s="20">
        <f t="shared" si="0"/>
        <v>3927.55</v>
      </c>
      <c r="F31" s="20">
        <f t="shared" si="1"/>
        <v>135736.12800000003</v>
      </c>
      <c r="G31" s="20">
        <f t="shared" si="2"/>
        <v>3927.55</v>
      </c>
      <c r="H31" s="20">
        <f t="shared" si="3"/>
        <v>135736.12800000003</v>
      </c>
    </row>
    <row r="32" spans="1:8" ht="25.5" x14ac:dyDescent="0.2">
      <c r="A32" s="29">
        <v>5</v>
      </c>
      <c r="B32" s="30" t="s">
        <v>23</v>
      </c>
      <c r="C32" s="18" t="s">
        <v>15</v>
      </c>
      <c r="D32" s="19">
        <f>('[2]Оригинал Тариф с 01.07.25'!$H$40+'[2]Оригинал Тариф с 01.07.25'!$J$40)/2</f>
        <v>1.2349999999999999</v>
      </c>
      <c r="E32" s="20">
        <f t="shared" si="0"/>
        <v>3927.55</v>
      </c>
      <c r="F32" s="20">
        <f t="shared" si="1"/>
        <v>58206.290999999997</v>
      </c>
      <c r="G32" s="20">
        <f t="shared" si="2"/>
        <v>3927.55</v>
      </c>
      <c r="H32" s="20">
        <f t="shared" si="3"/>
        <v>58206.290999999997</v>
      </c>
    </row>
    <row r="33" spans="1:10" ht="76.5" x14ac:dyDescent="0.2">
      <c r="A33" s="29">
        <v>6</v>
      </c>
      <c r="B33" s="30" t="s">
        <v>17</v>
      </c>
      <c r="C33" s="18" t="s">
        <v>15</v>
      </c>
      <c r="D33" s="19">
        <f>('[2]Оригинал Тариф с 01.07.25'!$W$40+'[2]Оригинал Тариф с 01.07.25'!$Y$40)/2</f>
        <v>0.81499999999999995</v>
      </c>
      <c r="E33" s="20">
        <f t="shared" si="0"/>
        <v>3927.55</v>
      </c>
      <c r="F33" s="20">
        <f t="shared" si="1"/>
        <v>38411.438999999998</v>
      </c>
      <c r="G33" s="20">
        <f t="shared" si="2"/>
        <v>3927.55</v>
      </c>
      <c r="H33" s="20">
        <f t="shared" si="3"/>
        <v>38411.438999999998</v>
      </c>
    </row>
    <row r="34" spans="1:10" ht="76.5" x14ac:dyDescent="0.2">
      <c r="A34" s="29">
        <v>7</v>
      </c>
      <c r="B34" s="30" t="s">
        <v>18</v>
      </c>
      <c r="C34" s="18" t="s">
        <v>15</v>
      </c>
      <c r="D34" s="19">
        <f>('[2]Оригинал Тариф с 01.07.25'!$AI$40+'[2]Оригинал Тариф с 01.07.25'!$AK$40)/2</f>
        <v>1.74</v>
      </c>
      <c r="E34" s="20">
        <f t="shared" si="0"/>
        <v>3927.55</v>
      </c>
      <c r="F34" s="20">
        <f t="shared" si="1"/>
        <v>82007.244000000006</v>
      </c>
      <c r="G34" s="20">
        <f t="shared" si="2"/>
        <v>3927.55</v>
      </c>
      <c r="H34" s="20">
        <f t="shared" si="3"/>
        <v>82007.244000000006</v>
      </c>
    </row>
    <row r="35" spans="1:10" ht="76.5" x14ac:dyDescent="0.2">
      <c r="A35" s="29">
        <v>8</v>
      </c>
      <c r="B35" s="30" t="s">
        <v>19</v>
      </c>
      <c r="C35" s="18" t="s">
        <v>15</v>
      </c>
      <c r="D35" s="19">
        <f>('[2]Оригинал Тариф с 01.07.25'!$AO$40+'[2]Оригинал Тариф с 01.07.25'!$AQ$40)/2</f>
        <v>0.38</v>
      </c>
      <c r="E35" s="20">
        <f t="shared" si="0"/>
        <v>3927.55</v>
      </c>
      <c r="F35" s="20">
        <f t="shared" si="1"/>
        <v>17909.628000000001</v>
      </c>
      <c r="G35" s="20">
        <f t="shared" si="2"/>
        <v>3927.55</v>
      </c>
      <c r="H35" s="20">
        <f t="shared" si="3"/>
        <v>17909.628000000001</v>
      </c>
    </row>
    <row r="36" spans="1:10" ht="60.75" customHeight="1" x14ac:dyDescent="0.2">
      <c r="A36" s="29">
        <v>9</v>
      </c>
      <c r="B36" s="30" t="s">
        <v>20</v>
      </c>
      <c r="C36" s="18" t="s">
        <v>15</v>
      </c>
      <c r="D36" s="19">
        <f>('[2]Оригинал Тариф с 01.07.25'!$AR$40+'[2]Оригинал Тариф с 01.07.25'!$AT$40)/2</f>
        <v>0.13500000000000001</v>
      </c>
      <c r="E36" s="20">
        <f t="shared" si="0"/>
        <v>3927.55</v>
      </c>
      <c r="F36" s="20">
        <f t="shared" si="1"/>
        <v>6362.6310000000012</v>
      </c>
      <c r="G36" s="20">
        <f t="shared" si="2"/>
        <v>3927.55</v>
      </c>
      <c r="H36" s="20">
        <f t="shared" si="3"/>
        <v>6362.6310000000012</v>
      </c>
    </row>
    <row r="37" spans="1:10" ht="25.5" x14ac:dyDescent="0.2">
      <c r="A37" s="29">
        <v>10</v>
      </c>
      <c r="B37" s="30" t="s">
        <v>14</v>
      </c>
      <c r="C37" s="18" t="s">
        <v>15</v>
      </c>
      <c r="D37" s="19">
        <f>('[2]Оригинал Тариф с 01.07.25'!$AF$40+'[2]Оригинал Тариф с 01.07.25'!$AH$40)/2</f>
        <v>0.67999999999999994</v>
      </c>
      <c r="E37" s="20">
        <f t="shared" si="0"/>
        <v>3927.55</v>
      </c>
      <c r="F37" s="20">
        <f t="shared" si="1"/>
        <v>32048.807999999997</v>
      </c>
      <c r="G37" s="20">
        <f t="shared" si="2"/>
        <v>3927.55</v>
      </c>
      <c r="H37" s="20">
        <f t="shared" si="3"/>
        <v>32048.807999999997</v>
      </c>
    </row>
    <row r="38" spans="1:10" ht="38.25" x14ac:dyDescent="0.2">
      <c r="A38" s="29">
        <v>11</v>
      </c>
      <c r="B38" s="30" t="s">
        <v>21</v>
      </c>
      <c r="C38" s="18" t="s">
        <v>15</v>
      </c>
      <c r="D38" s="19">
        <f>('[2]Оригинал Тариф с 01.07.25'!$Q$40+'[2]Оригинал Тариф с 01.07.25'!$S$40)/2</f>
        <v>2.77</v>
      </c>
      <c r="E38" s="20">
        <f t="shared" si="0"/>
        <v>3927.55</v>
      </c>
      <c r="F38" s="20">
        <f t="shared" si="1"/>
        <v>130551.762</v>
      </c>
      <c r="G38" s="20">
        <f t="shared" si="2"/>
        <v>3927.55</v>
      </c>
      <c r="H38" s="20">
        <f t="shared" si="3"/>
        <v>130551.762</v>
      </c>
    </row>
    <row r="39" spans="1:10" ht="12.75" customHeight="1" x14ac:dyDescent="0.2">
      <c r="A39" s="212" t="s">
        <v>6</v>
      </c>
      <c r="B39" s="213"/>
      <c r="C39" s="213"/>
      <c r="D39" s="214"/>
      <c r="E39" s="21"/>
      <c r="F39" s="21">
        <f>SUM(F28:F38)</f>
        <v>605156.9040000001</v>
      </c>
      <c r="G39" s="21"/>
      <c r="H39" s="21">
        <f>SUM(H28:H38)</f>
        <v>605156.9040000001</v>
      </c>
    </row>
    <row r="40" spans="1:10" ht="45" customHeight="1" x14ac:dyDescent="0.2">
      <c r="A40" s="155" t="s">
        <v>134</v>
      </c>
      <c r="B40" s="169"/>
      <c r="C40" s="169"/>
      <c r="D40" s="169"/>
      <c r="E40" s="169"/>
      <c r="F40" s="169"/>
      <c r="G40" s="169"/>
      <c r="H40" s="169"/>
    </row>
    <row r="41" spans="1:10" ht="26.25" customHeight="1" x14ac:dyDescent="0.2">
      <c r="A41" s="221" t="s">
        <v>135</v>
      </c>
      <c r="B41" s="221"/>
      <c r="C41" s="221"/>
      <c r="D41" s="221"/>
      <c r="E41" s="221"/>
      <c r="F41" s="221"/>
      <c r="G41" s="221"/>
      <c r="H41" s="54">
        <v>-582002.40099999995</v>
      </c>
    </row>
    <row r="42" spans="1:10" ht="50.25" customHeight="1" x14ac:dyDescent="0.2">
      <c r="A42" s="221" t="s">
        <v>125</v>
      </c>
      <c r="B42" s="221"/>
      <c r="C42" s="221"/>
      <c r="D42" s="221"/>
      <c r="E42" s="221"/>
      <c r="F42" s="221"/>
      <c r="G42" s="221"/>
      <c r="H42" s="54">
        <v>163543.18199999997</v>
      </c>
      <c r="J42" s="43"/>
    </row>
    <row r="43" spans="1:10" ht="40.5" customHeight="1" x14ac:dyDescent="0.2">
      <c r="A43" s="222" t="s">
        <v>126</v>
      </c>
      <c r="B43" s="223"/>
      <c r="C43" s="223"/>
      <c r="D43" s="223"/>
      <c r="E43" s="223"/>
      <c r="F43" s="223"/>
      <c r="G43" s="224"/>
      <c r="H43" s="54">
        <f>H41+H42</f>
        <v>-418459.21899999998</v>
      </c>
      <c r="J43" s="43"/>
    </row>
    <row r="44" spans="1:10" ht="30.75" customHeight="1" x14ac:dyDescent="0.2">
      <c r="A44" s="221" t="s">
        <v>127</v>
      </c>
      <c r="B44" s="221"/>
      <c r="C44" s="221"/>
      <c r="D44" s="221"/>
      <c r="E44" s="221"/>
      <c r="F44" s="221"/>
      <c r="G44" s="221"/>
      <c r="H44" s="54">
        <v>114299.35</v>
      </c>
    </row>
    <row r="45" spans="1:10" ht="27" customHeight="1" x14ac:dyDescent="0.2">
      <c r="A45" s="221" t="s">
        <v>128</v>
      </c>
      <c r="B45" s="221"/>
      <c r="C45" s="221"/>
      <c r="D45" s="221"/>
      <c r="E45" s="221"/>
      <c r="F45" s="221"/>
      <c r="G45" s="221"/>
      <c r="H45" s="62">
        <f>H43-H44</f>
        <v>-532758.56900000002</v>
      </c>
    </row>
    <row r="46" spans="1:10" ht="16.5" customHeight="1" x14ac:dyDescent="0.2">
      <c r="A46" s="40"/>
      <c r="B46" s="41"/>
      <c r="C46" s="41"/>
      <c r="D46" s="41"/>
      <c r="E46" s="41"/>
      <c r="F46" s="41"/>
      <c r="G46" s="41"/>
      <c r="H46" s="41"/>
    </row>
    <row r="47" spans="1:10" ht="145.35" customHeight="1" x14ac:dyDescent="0.2">
      <c r="A47" s="44" t="s">
        <v>1</v>
      </c>
      <c r="B47" s="153" t="s">
        <v>8</v>
      </c>
      <c r="C47" s="268"/>
      <c r="D47" s="154"/>
      <c r="E47" s="46" t="s">
        <v>41</v>
      </c>
      <c r="F47" s="1" t="s">
        <v>9</v>
      </c>
      <c r="G47" s="2" t="s">
        <v>42</v>
      </c>
      <c r="H47" s="2" t="s">
        <v>43</v>
      </c>
    </row>
    <row r="48" spans="1:10" ht="24.95" customHeight="1" x14ac:dyDescent="0.2">
      <c r="A48" s="60">
        <v>1</v>
      </c>
      <c r="B48" s="269" t="s">
        <v>646</v>
      </c>
      <c r="C48" s="270"/>
      <c r="D48" s="271"/>
      <c r="E48" s="141" t="s">
        <v>130</v>
      </c>
      <c r="F48" s="57">
        <v>976.20999999999992</v>
      </c>
      <c r="G48" s="57"/>
      <c r="H48" s="207" t="s">
        <v>131</v>
      </c>
    </row>
    <row r="49" spans="1:8" ht="24.95" customHeight="1" x14ac:dyDescent="0.2">
      <c r="A49" s="60">
        <v>2</v>
      </c>
      <c r="B49" s="269" t="s">
        <v>647</v>
      </c>
      <c r="C49" s="270"/>
      <c r="D49" s="271"/>
      <c r="E49" s="215"/>
      <c r="F49" s="57">
        <v>309.64999999999998</v>
      </c>
      <c r="G49" s="18" t="s">
        <v>133</v>
      </c>
      <c r="H49" s="208"/>
    </row>
    <row r="50" spans="1:8" ht="24.95" customHeight="1" x14ac:dyDescent="0.2">
      <c r="A50" s="60">
        <v>3</v>
      </c>
      <c r="B50" s="269" t="s">
        <v>648</v>
      </c>
      <c r="C50" s="270"/>
      <c r="D50" s="271"/>
      <c r="E50" s="215"/>
      <c r="F50" s="57">
        <v>28350.95</v>
      </c>
      <c r="G50" s="107"/>
      <c r="H50" s="208"/>
    </row>
    <row r="51" spans="1:8" ht="24.95" customHeight="1" x14ac:dyDescent="0.2">
      <c r="A51" s="60">
        <v>4</v>
      </c>
      <c r="B51" s="269" t="s">
        <v>649</v>
      </c>
      <c r="C51" s="270"/>
      <c r="D51" s="271"/>
      <c r="E51" s="215"/>
      <c r="F51" s="57">
        <v>958.89</v>
      </c>
      <c r="G51" s="57"/>
      <c r="H51" s="208"/>
    </row>
    <row r="52" spans="1:8" ht="24.95" customHeight="1" x14ac:dyDescent="0.2">
      <c r="A52" s="60">
        <v>5</v>
      </c>
      <c r="B52" s="269" t="s">
        <v>650</v>
      </c>
      <c r="C52" s="270"/>
      <c r="D52" s="271"/>
      <c r="E52" s="215"/>
      <c r="F52" s="57">
        <v>5000</v>
      </c>
      <c r="G52" s="18" t="s">
        <v>194</v>
      </c>
      <c r="H52" s="208"/>
    </row>
    <row r="53" spans="1:8" ht="24.95" customHeight="1" x14ac:dyDescent="0.2">
      <c r="A53" s="60">
        <v>6</v>
      </c>
      <c r="B53" s="269" t="s">
        <v>651</v>
      </c>
      <c r="C53" s="270"/>
      <c r="D53" s="271"/>
      <c r="E53" s="215"/>
      <c r="F53" s="57">
        <v>1317.51</v>
      </c>
      <c r="G53" s="57"/>
      <c r="H53" s="208"/>
    </row>
    <row r="54" spans="1:8" ht="30.75" customHeight="1" x14ac:dyDescent="0.2">
      <c r="A54" s="60">
        <v>7</v>
      </c>
      <c r="B54" s="269" t="s">
        <v>652</v>
      </c>
      <c r="C54" s="270"/>
      <c r="D54" s="271"/>
      <c r="E54" s="215"/>
      <c r="F54" s="57">
        <v>41473.759999999995</v>
      </c>
      <c r="G54" s="18" t="s">
        <v>653</v>
      </c>
      <c r="H54" s="208"/>
    </row>
    <row r="55" spans="1:8" ht="24.95" customHeight="1" x14ac:dyDescent="0.2">
      <c r="A55" s="60">
        <v>8</v>
      </c>
      <c r="B55" s="269" t="s">
        <v>654</v>
      </c>
      <c r="C55" s="270"/>
      <c r="D55" s="271"/>
      <c r="E55" s="215"/>
      <c r="F55" s="57">
        <v>3223.87</v>
      </c>
      <c r="G55" s="18" t="s">
        <v>160</v>
      </c>
      <c r="H55" s="208"/>
    </row>
    <row r="56" spans="1:8" ht="24.95" customHeight="1" x14ac:dyDescent="0.2">
      <c r="A56" s="60">
        <v>9</v>
      </c>
      <c r="B56" s="269" t="s">
        <v>183</v>
      </c>
      <c r="C56" s="270"/>
      <c r="D56" s="271"/>
      <c r="E56" s="215"/>
      <c r="F56" s="57">
        <v>6600</v>
      </c>
      <c r="G56" s="18" t="s">
        <v>294</v>
      </c>
      <c r="H56" s="208"/>
    </row>
    <row r="57" spans="1:8" ht="24.95" customHeight="1" x14ac:dyDescent="0.2">
      <c r="A57" s="60">
        <v>10</v>
      </c>
      <c r="B57" s="269" t="s">
        <v>655</v>
      </c>
      <c r="C57" s="270"/>
      <c r="D57" s="271"/>
      <c r="E57" s="215"/>
      <c r="F57" s="57">
        <v>1276.74</v>
      </c>
      <c r="G57" s="18" t="s">
        <v>133</v>
      </c>
      <c r="H57" s="208"/>
    </row>
    <row r="58" spans="1:8" ht="24.95" customHeight="1" x14ac:dyDescent="0.2">
      <c r="A58" s="60">
        <v>11</v>
      </c>
      <c r="B58" s="269" t="s">
        <v>129</v>
      </c>
      <c r="C58" s="270"/>
      <c r="D58" s="271"/>
      <c r="E58" s="215"/>
      <c r="F58" s="57">
        <v>1200</v>
      </c>
      <c r="G58" s="57"/>
      <c r="H58" s="208"/>
    </row>
    <row r="59" spans="1:8" ht="30" customHeight="1" x14ac:dyDescent="0.2">
      <c r="A59" s="60">
        <v>12</v>
      </c>
      <c r="B59" s="269" t="s">
        <v>656</v>
      </c>
      <c r="C59" s="270"/>
      <c r="D59" s="271"/>
      <c r="E59" s="215"/>
      <c r="F59" s="57">
        <v>19491.650000000001</v>
      </c>
      <c r="G59" s="18" t="s">
        <v>657</v>
      </c>
      <c r="H59" s="208"/>
    </row>
    <row r="60" spans="1:8" ht="27" customHeight="1" x14ac:dyDescent="0.2">
      <c r="A60" s="60">
        <v>13</v>
      </c>
      <c r="B60" s="269" t="s">
        <v>658</v>
      </c>
      <c r="C60" s="270"/>
      <c r="D60" s="271"/>
      <c r="E60" s="216"/>
      <c r="F60" s="57">
        <v>4120.12</v>
      </c>
      <c r="G60" s="18" t="s">
        <v>253</v>
      </c>
      <c r="H60" s="209"/>
    </row>
    <row r="61" spans="1:8" ht="24.95" customHeight="1" x14ac:dyDescent="0.2">
      <c r="A61" s="146" t="s">
        <v>6</v>
      </c>
      <c r="B61" s="147"/>
      <c r="C61" s="147"/>
      <c r="D61" s="148"/>
      <c r="E61" s="52"/>
      <c r="F61" s="53">
        <f>SUM(F48:F60)</f>
        <v>114299.35</v>
      </c>
      <c r="G61" s="61"/>
      <c r="H61" s="12"/>
    </row>
    <row r="62" spans="1:8" ht="19.5" customHeight="1" x14ac:dyDescent="0.2">
      <c r="A62" s="196" t="s">
        <v>59</v>
      </c>
      <c r="B62" s="196"/>
      <c r="C62" s="196"/>
      <c r="D62" s="196"/>
      <c r="E62" s="196"/>
      <c r="F62" s="196"/>
      <c r="G62" s="196"/>
      <c r="H62" s="196"/>
    </row>
    <row r="63" spans="1:8" ht="27.75" customHeight="1" x14ac:dyDescent="0.2">
      <c r="A63" s="10"/>
      <c r="B63" s="10"/>
      <c r="C63" s="10"/>
      <c r="D63" s="10"/>
      <c r="E63" s="10"/>
      <c r="F63" s="10"/>
      <c r="G63" s="33">
        <f>'[1]Оригинал Тариф с 01.07.25'!$BK$40</f>
        <v>233767.77600000001</v>
      </c>
      <c r="H63" s="10"/>
    </row>
    <row r="64" spans="1:8" ht="41.25" customHeight="1" x14ac:dyDescent="0.2">
      <c r="A64" s="155" t="s">
        <v>28</v>
      </c>
      <c r="B64" s="155"/>
      <c r="C64" s="155"/>
      <c r="D64" s="155"/>
      <c r="E64" s="155"/>
      <c r="F64" s="155"/>
      <c r="G64" s="155"/>
      <c r="H64" s="155"/>
    </row>
    <row r="65" spans="1:8" ht="138" customHeight="1" x14ac:dyDescent="0.2">
      <c r="A65" s="6" t="s">
        <v>29</v>
      </c>
      <c r="B65" s="156" t="s">
        <v>30</v>
      </c>
      <c r="C65" s="156"/>
      <c r="D65" s="156" t="s">
        <v>31</v>
      </c>
      <c r="E65" s="156"/>
      <c r="F65" s="156" t="s">
        <v>32</v>
      </c>
      <c r="G65" s="156"/>
    </row>
    <row r="66" spans="1:8" ht="15.75" x14ac:dyDescent="0.2">
      <c r="A66" s="4">
        <v>1</v>
      </c>
      <c r="B66" s="197">
        <v>2</v>
      </c>
      <c r="C66" s="197"/>
      <c r="D66" s="197">
        <v>3</v>
      </c>
      <c r="E66" s="197"/>
      <c r="F66" s="197">
        <v>4</v>
      </c>
      <c r="G66" s="197"/>
    </row>
    <row r="67" spans="1:8" ht="12.75" customHeight="1" x14ac:dyDescent="0.2">
      <c r="A67" s="6"/>
      <c r="B67" s="157">
        <v>2</v>
      </c>
      <c r="C67" s="159"/>
      <c r="D67" s="157">
        <v>0</v>
      </c>
      <c r="E67" s="159"/>
      <c r="F67" s="225">
        <v>15236</v>
      </c>
      <c r="G67" s="226"/>
    </row>
    <row r="68" spans="1:8" ht="119.25" customHeight="1" x14ac:dyDescent="0.2">
      <c r="A68" s="155" t="s">
        <v>33</v>
      </c>
      <c r="B68" s="155"/>
      <c r="C68" s="155"/>
      <c r="D68" s="155"/>
      <c r="E68" s="155"/>
      <c r="F68" s="155"/>
      <c r="G68" s="155"/>
      <c r="H68" s="155"/>
    </row>
    <row r="69" spans="1:8" ht="15.75" x14ac:dyDescent="0.2">
      <c r="A69" s="5"/>
    </row>
    <row r="70" spans="1:8" ht="78.75" x14ac:dyDescent="0.2">
      <c r="A70" s="6" t="s">
        <v>29</v>
      </c>
      <c r="B70" s="156" t="s">
        <v>34</v>
      </c>
      <c r="C70" s="156"/>
      <c r="D70" s="156" t="s">
        <v>35</v>
      </c>
      <c r="E70" s="156"/>
      <c r="F70" s="6" t="s">
        <v>36</v>
      </c>
      <c r="G70" s="6" t="s">
        <v>37</v>
      </c>
      <c r="H70" s="4" t="s">
        <v>38</v>
      </c>
    </row>
    <row r="71" spans="1:8" ht="15.75" x14ac:dyDescent="0.2">
      <c r="A71" s="4">
        <v>1</v>
      </c>
      <c r="B71" s="197">
        <v>2</v>
      </c>
      <c r="C71" s="197"/>
      <c r="D71" s="197">
        <v>3</v>
      </c>
      <c r="E71" s="197"/>
      <c r="F71" s="4">
        <v>4</v>
      </c>
      <c r="G71" s="4">
        <v>5</v>
      </c>
      <c r="H71" s="4">
        <v>6</v>
      </c>
    </row>
    <row r="72" spans="1:8" ht="47.25" customHeight="1" x14ac:dyDescent="0.2">
      <c r="A72" s="6">
        <v>1</v>
      </c>
      <c r="B72" s="156" t="s">
        <v>39</v>
      </c>
      <c r="C72" s="156"/>
      <c r="D72" s="164">
        <f>154049.71+71128.1</f>
        <v>225177.81</v>
      </c>
      <c r="E72" s="164"/>
      <c r="F72" s="4">
        <f>966536.73+15611.5</f>
        <v>982148.23</v>
      </c>
      <c r="G72" s="4">
        <v>1009172.17</v>
      </c>
      <c r="H72" s="4">
        <f>F72-G72+D72</f>
        <v>198153.86999999994</v>
      </c>
    </row>
    <row r="73" spans="1:8" ht="44.25" customHeight="1" x14ac:dyDescent="0.2">
      <c r="A73" s="6">
        <v>2</v>
      </c>
      <c r="B73" s="156" t="s">
        <v>40</v>
      </c>
      <c r="C73" s="156"/>
      <c r="D73" s="160">
        <v>4672.8</v>
      </c>
      <c r="E73" s="161"/>
      <c r="F73" s="4">
        <v>46784.22</v>
      </c>
      <c r="G73" s="4">
        <v>53963.88</v>
      </c>
      <c r="H73" s="4">
        <f>F73-G73+D73</f>
        <v>-2506.859999999996</v>
      </c>
    </row>
    <row r="74" spans="1:8" ht="15.75" customHeight="1" x14ac:dyDescent="0.2">
      <c r="A74" s="157" t="s">
        <v>22</v>
      </c>
      <c r="B74" s="158"/>
      <c r="C74" s="159"/>
      <c r="D74" s="165"/>
      <c r="E74" s="165"/>
      <c r="F74" s="6"/>
      <c r="G74" s="6"/>
      <c r="H74" s="4"/>
    </row>
    <row r="78" spans="1:8" x14ac:dyDescent="0.2">
      <c r="B78" s="140"/>
      <c r="C78" s="139"/>
    </row>
    <row r="79" spans="1:8" x14ac:dyDescent="0.2">
      <c r="B79" s="140"/>
      <c r="C79" s="139"/>
    </row>
    <row r="80" spans="1:8" x14ac:dyDescent="0.2">
      <c r="C80" s="135"/>
    </row>
    <row r="81" spans="3:3" x14ac:dyDescent="0.2">
      <c r="C81" s="135"/>
    </row>
  </sheetData>
  <mergeCells count="74">
    <mergeCell ref="H48:H60"/>
    <mergeCell ref="E48:E60"/>
    <mergeCell ref="B55:D55"/>
    <mergeCell ref="B56:D56"/>
    <mergeCell ref="B57:D57"/>
    <mergeCell ref="B58:D58"/>
    <mergeCell ref="B59:D59"/>
    <mergeCell ref="B50:D50"/>
    <mergeCell ref="B51:D51"/>
    <mergeCell ref="B52:D52"/>
    <mergeCell ref="B53:D53"/>
    <mergeCell ref="B54:D54"/>
    <mergeCell ref="B48:D48"/>
    <mergeCell ref="B49:D49"/>
    <mergeCell ref="A42:G42"/>
    <mergeCell ref="A43:G43"/>
    <mergeCell ref="A44:G44"/>
    <mergeCell ref="B60:D60"/>
    <mergeCell ref="A61:D61"/>
    <mergeCell ref="A74:C74"/>
    <mergeCell ref="D74:E74"/>
    <mergeCell ref="B71:C71"/>
    <mergeCell ref="D71:E71"/>
    <mergeCell ref="B72:C72"/>
    <mergeCell ref="D72:E72"/>
    <mergeCell ref="B73:C73"/>
    <mergeCell ref="D73:E73"/>
    <mergeCell ref="B67:C67"/>
    <mergeCell ref="D67:E67"/>
    <mergeCell ref="F67:G67"/>
    <mergeCell ref="A68:H68"/>
    <mergeCell ref="B70:C70"/>
    <mergeCell ref="D70:E70"/>
    <mergeCell ref="A64:H64"/>
    <mergeCell ref="B65:C65"/>
    <mergeCell ref="D65:E65"/>
    <mergeCell ref="F65:G65"/>
    <mergeCell ref="B66:C66"/>
    <mergeCell ref="D66:E66"/>
    <mergeCell ref="F66:G66"/>
    <mergeCell ref="A62:H62"/>
    <mergeCell ref="A19:H19"/>
    <mergeCell ref="A20:H20"/>
    <mergeCell ref="A23:H23"/>
    <mergeCell ref="A25:H25"/>
    <mergeCell ref="A26:A27"/>
    <mergeCell ref="B26:B27"/>
    <mergeCell ref="C26:C27"/>
    <mergeCell ref="D26:D27"/>
    <mergeCell ref="E26:F26"/>
    <mergeCell ref="G26:H26"/>
    <mergeCell ref="A39:D39"/>
    <mergeCell ref="A45:G45"/>
    <mergeCell ref="B47:D47"/>
    <mergeCell ref="A40:H40"/>
    <mergeCell ref="A41:G41"/>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373B6-7BC4-430B-B916-EB67AE6C768C}">
  <dimension ref="A1:J78"/>
  <sheetViews>
    <sheetView topLeftCell="A66" workbookViewId="0">
      <selection activeCell="B75" sqref="B75:C78"/>
    </sheetView>
  </sheetViews>
  <sheetFormatPr defaultRowHeight="12.75" x14ac:dyDescent="0.2"/>
  <cols>
    <col min="1" max="1" width="5.83203125" style="7" customWidth="1"/>
    <col min="2" max="2" width="42.33203125" style="7" customWidth="1"/>
    <col min="3" max="3" width="15.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103</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01.07.25'!$D$41</f>
        <v>3268</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01.07.25'!$AC$41+'[2]Оригинал Тариф с 01.07.25'!$AE$41)/2</f>
        <v>0.495</v>
      </c>
      <c r="E28" s="20">
        <f>$G$21</f>
        <v>3268</v>
      </c>
      <c r="F28" s="20">
        <f>D28*E28*12</f>
        <v>19411.920000000002</v>
      </c>
      <c r="G28" s="20">
        <f>E28</f>
        <v>3268</v>
      </c>
      <c r="H28" s="20">
        <f>D28*G28*12</f>
        <v>19411.920000000002</v>
      </c>
    </row>
    <row r="29" spans="1:8" ht="25.5" x14ac:dyDescent="0.2">
      <c r="A29" s="29">
        <v>2</v>
      </c>
      <c r="B29" s="30" t="s">
        <v>67</v>
      </c>
      <c r="C29" s="18" t="s">
        <v>15</v>
      </c>
      <c r="D29" s="19">
        <f>('[2]Оригинал Тариф с 01.07.25'!$K$41+'[2]Оригинал Тариф с 01.07.25'!$M$41)/2</f>
        <v>0.17499999999999999</v>
      </c>
      <c r="E29" s="20">
        <f t="shared" ref="E29:E38" si="0">$G$21</f>
        <v>3268</v>
      </c>
      <c r="F29" s="20">
        <f t="shared" ref="F29:F38" si="1">D29*E29*12</f>
        <v>6862.7999999999993</v>
      </c>
      <c r="G29" s="20">
        <f t="shared" ref="G29:G38" si="2">E29</f>
        <v>3268</v>
      </c>
      <c r="H29" s="20">
        <f t="shared" ref="H29:H38" si="3">D29*G29*12</f>
        <v>6862.7999999999993</v>
      </c>
    </row>
    <row r="30" spans="1:8" ht="24.75" customHeight="1" x14ac:dyDescent="0.2">
      <c r="A30" s="29">
        <v>3</v>
      </c>
      <c r="B30" s="30" t="s">
        <v>12</v>
      </c>
      <c r="C30" s="18" t="s">
        <v>15</v>
      </c>
      <c r="D30" s="19">
        <f>('[2]Оригинал Тариф с 01.07.25'!$AX$41+'[2]Оригинал Тариф с 01.07.25'!$AZ$41)/2</f>
        <v>1.5249999999999999</v>
      </c>
      <c r="E30" s="20">
        <f t="shared" si="0"/>
        <v>3268</v>
      </c>
      <c r="F30" s="20">
        <f t="shared" si="1"/>
        <v>59804.399999999994</v>
      </c>
      <c r="G30" s="20">
        <f t="shared" si="2"/>
        <v>3268</v>
      </c>
      <c r="H30" s="20">
        <f t="shared" si="3"/>
        <v>59804.399999999994</v>
      </c>
    </row>
    <row r="31" spans="1:8" ht="27.75" customHeight="1" x14ac:dyDescent="0.2">
      <c r="A31" s="29">
        <v>4</v>
      </c>
      <c r="B31" s="30" t="s">
        <v>13</v>
      </c>
      <c r="C31" s="18" t="s">
        <v>15</v>
      </c>
      <c r="D31" s="19">
        <f>('[2]Оригинал Тариф с 01.07.25'!$N$41+'[2]Оригинал Тариф с 01.07.25'!$P$41)/2</f>
        <v>2.7350000000000003</v>
      </c>
      <c r="E31" s="20">
        <f t="shared" si="0"/>
        <v>3268</v>
      </c>
      <c r="F31" s="20">
        <f t="shared" si="1"/>
        <v>107255.76000000001</v>
      </c>
      <c r="G31" s="20">
        <f t="shared" si="2"/>
        <v>3268</v>
      </c>
      <c r="H31" s="20">
        <f t="shared" si="3"/>
        <v>107255.76000000001</v>
      </c>
    </row>
    <row r="32" spans="1:8" ht="25.5" x14ac:dyDescent="0.2">
      <c r="A32" s="29">
        <v>5</v>
      </c>
      <c r="B32" s="30" t="s">
        <v>23</v>
      </c>
      <c r="C32" s="18" t="s">
        <v>15</v>
      </c>
      <c r="D32" s="19">
        <f>('[2]Оригинал Тариф с 01.07.25'!$H$41+'[2]Оригинал Тариф с 01.07.25'!$J$41)/2</f>
        <v>1.51</v>
      </c>
      <c r="E32" s="20">
        <f t="shared" si="0"/>
        <v>3268</v>
      </c>
      <c r="F32" s="20">
        <f t="shared" si="1"/>
        <v>59216.160000000003</v>
      </c>
      <c r="G32" s="20">
        <f t="shared" si="2"/>
        <v>3268</v>
      </c>
      <c r="H32" s="20">
        <f t="shared" si="3"/>
        <v>59216.160000000003</v>
      </c>
    </row>
    <row r="33" spans="1:10" ht="76.5" x14ac:dyDescent="0.2">
      <c r="A33" s="29">
        <v>6</v>
      </c>
      <c r="B33" s="30" t="s">
        <v>17</v>
      </c>
      <c r="C33" s="18" t="s">
        <v>15</v>
      </c>
      <c r="D33" s="19">
        <f>('[2]Оригинал Тариф с 01.07.25'!$W$41+'[2]Оригинал Тариф с 01.07.25'!$Y$41)/2</f>
        <v>0.78</v>
      </c>
      <c r="E33" s="20">
        <f t="shared" si="0"/>
        <v>3268</v>
      </c>
      <c r="F33" s="20">
        <f t="shared" si="1"/>
        <v>30588.48</v>
      </c>
      <c r="G33" s="20">
        <f t="shared" si="2"/>
        <v>3268</v>
      </c>
      <c r="H33" s="20">
        <f t="shared" si="3"/>
        <v>30588.48</v>
      </c>
    </row>
    <row r="34" spans="1:10" ht="76.5" x14ac:dyDescent="0.2">
      <c r="A34" s="29">
        <v>7</v>
      </c>
      <c r="B34" s="30" t="s">
        <v>18</v>
      </c>
      <c r="C34" s="18" t="s">
        <v>15</v>
      </c>
      <c r="D34" s="19">
        <f>('[2]Оригинал Тариф с 01.07.25'!$AI$41+'[2]Оригинал Тариф с 01.07.25'!$AK$41)/2</f>
        <v>1.69</v>
      </c>
      <c r="E34" s="20">
        <f t="shared" si="0"/>
        <v>3268</v>
      </c>
      <c r="F34" s="20">
        <f t="shared" si="1"/>
        <v>66275.040000000008</v>
      </c>
      <c r="G34" s="20">
        <f t="shared" si="2"/>
        <v>3268</v>
      </c>
      <c r="H34" s="20">
        <f t="shared" si="3"/>
        <v>66275.040000000008</v>
      </c>
    </row>
    <row r="35" spans="1:10" ht="76.5" x14ac:dyDescent="0.2">
      <c r="A35" s="29">
        <v>8</v>
      </c>
      <c r="B35" s="30" t="s">
        <v>19</v>
      </c>
      <c r="C35" s="18" t="s">
        <v>15</v>
      </c>
      <c r="D35" s="19">
        <f>('[2]Оригинал Тариф с 01.07.25'!$AO$41+'[2]Оригинал Тариф с 01.07.25'!$AQ$41)/2</f>
        <v>0.37</v>
      </c>
      <c r="E35" s="20">
        <f t="shared" si="0"/>
        <v>3268</v>
      </c>
      <c r="F35" s="20">
        <f t="shared" si="1"/>
        <v>14509.920000000002</v>
      </c>
      <c r="G35" s="20">
        <f t="shared" si="2"/>
        <v>3268</v>
      </c>
      <c r="H35" s="20">
        <f t="shared" si="3"/>
        <v>14509.920000000002</v>
      </c>
    </row>
    <row r="36" spans="1:10" ht="60.75" customHeight="1" x14ac:dyDescent="0.2">
      <c r="A36" s="29">
        <v>9</v>
      </c>
      <c r="B36" s="30" t="s">
        <v>20</v>
      </c>
      <c r="C36" s="18" t="s">
        <v>15</v>
      </c>
      <c r="D36" s="19">
        <f>('[2]Оригинал Тариф с 01.07.25'!$AR$41+'[2]Оригинал Тариф с 01.07.25'!$AT$41)/2</f>
        <v>0.13500000000000001</v>
      </c>
      <c r="E36" s="20">
        <f t="shared" si="0"/>
        <v>3268</v>
      </c>
      <c r="F36" s="20">
        <f t="shared" si="1"/>
        <v>5294.16</v>
      </c>
      <c r="G36" s="20">
        <f t="shared" si="2"/>
        <v>3268</v>
      </c>
      <c r="H36" s="20">
        <f t="shared" si="3"/>
        <v>5294.16</v>
      </c>
    </row>
    <row r="37" spans="1:10" ht="25.5" x14ac:dyDescent="0.2">
      <c r="A37" s="29">
        <v>10</v>
      </c>
      <c r="B37" s="30" t="s">
        <v>14</v>
      </c>
      <c r="C37" s="18" t="s">
        <v>15</v>
      </c>
      <c r="D37" s="19">
        <f>('[2]Оригинал Тариф с 01.07.25'!$AF$41+'[2]Оригинал Тариф с 01.07.25'!$AH$41)/2</f>
        <v>0.99</v>
      </c>
      <c r="E37" s="20">
        <f t="shared" si="0"/>
        <v>3268</v>
      </c>
      <c r="F37" s="20">
        <f t="shared" si="1"/>
        <v>38823.840000000004</v>
      </c>
      <c r="G37" s="20">
        <f t="shared" si="2"/>
        <v>3268</v>
      </c>
      <c r="H37" s="20">
        <f t="shared" si="3"/>
        <v>38823.840000000004</v>
      </c>
    </row>
    <row r="38" spans="1:10" ht="38.25" x14ac:dyDescent="0.2">
      <c r="A38" s="29">
        <v>11</v>
      </c>
      <c r="B38" s="30" t="s">
        <v>21</v>
      </c>
      <c r="C38" s="18" t="s">
        <v>15</v>
      </c>
      <c r="D38" s="19">
        <f>('[2]Оригинал Тариф с 01.07.25'!$Q$41+'[2]Оригинал Тариф с 01.07.25'!$S$41)/2</f>
        <v>4.62</v>
      </c>
      <c r="E38" s="20">
        <f t="shared" si="0"/>
        <v>3268</v>
      </c>
      <c r="F38" s="20">
        <f t="shared" si="1"/>
        <v>181177.91999999998</v>
      </c>
      <c r="G38" s="20">
        <f t="shared" si="2"/>
        <v>3268</v>
      </c>
      <c r="H38" s="20">
        <f t="shared" si="3"/>
        <v>181177.91999999998</v>
      </c>
    </row>
    <row r="39" spans="1:10" ht="12.75" customHeight="1" x14ac:dyDescent="0.2">
      <c r="A39" s="212" t="s">
        <v>6</v>
      </c>
      <c r="B39" s="213"/>
      <c r="C39" s="213"/>
      <c r="D39" s="214"/>
      <c r="E39" s="21"/>
      <c r="F39" s="21">
        <f>SUM(F28:F38)</f>
        <v>589220.4</v>
      </c>
      <c r="G39" s="21"/>
      <c r="H39" s="21">
        <f>SUM(H28:H38)</f>
        <v>589220.4</v>
      </c>
    </row>
    <row r="40" spans="1:10" ht="45" customHeight="1" x14ac:dyDescent="0.2">
      <c r="A40" s="155" t="s">
        <v>134</v>
      </c>
      <c r="B40" s="169"/>
      <c r="C40" s="169"/>
      <c r="D40" s="169"/>
      <c r="E40" s="169"/>
      <c r="F40" s="169"/>
      <c r="G40"/>
      <c r="H40"/>
    </row>
    <row r="41" spans="1:10" ht="31.5" customHeight="1" x14ac:dyDescent="0.2">
      <c r="A41" s="221" t="s">
        <v>135</v>
      </c>
      <c r="B41" s="221"/>
      <c r="C41" s="221"/>
      <c r="D41" s="221"/>
      <c r="E41" s="221"/>
      <c r="F41" s="54">
        <v>-14151.828000000067</v>
      </c>
      <c r="G41"/>
      <c r="H41"/>
    </row>
    <row r="42" spans="1:10" ht="50.25" customHeight="1" x14ac:dyDescent="0.2">
      <c r="A42" s="221" t="s">
        <v>125</v>
      </c>
      <c r="B42" s="221"/>
      <c r="C42" s="221"/>
      <c r="D42" s="221"/>
      <c r="E42" s="221"/>
      <c r="F42" s="54">
        <v>91961.51999999999</v>
      </c>
      <c r="G42"/>
      <c r="H42" s="43"/>
      <c r="I42" s="109"/>
      <c r="J42" s="43"/>
    </row>
    <row r="43" spans="1:10" ht="40.5" customHeight="1" x14ac:dyDescent="0.2">
      <c r="A43" s="222" t="s">
        <v>126</v>
      </c>
      <c r="B43" s="223"/>
      <c r="C43" s="223"/>
      <c r="D43" s="223"/>
      <c r="E43" s="224"/>
      <c r="F43" s="54">
        <f>F41+F42</f>
        <v>77809.691999999923</v>
      </c>
      <c r="G43"/>
      <c r="H43" s="43"/>
      <c r="I43" s="43"/>
      <c r="J43" s="43"/>
    </row>
    <row r="44" spans="1:10" ht="30.75" customHeight="1" x14ac:dyDescent="0.2">
      <c r="A44" s="221" t="s">
        <v>127</v>
      </c>
      <c r="B44" s="221"/>
      <c r="C44" s="221"/>
      <c r="D44" s="221"/>
      <c r="E44" s="221"/>
      <c r="F44" s="54">
        <v>106440.98</v>
      </c>
      <c r="G44"/>
      <c r="H44"/>
    </row>
    <row r="45" spans="1:10" ht="33" customHeight="1" x14ac:dyDescent="0.2">
      <c r="A45" s="221" t="s">
        <v>128</v>
      </c>
      <c r="B45" s="221"/>
      <c r="C45" s="221"/>
      <c r="D45" s="221"/>
      <c r="E45" s="221"/>
      <c r="F45" s="62">
        <f>F43-F44</f>
        <v>-28631.288000000073</v>
      </c>
      <c r="G45"/>
      <c r="H45"/>
    </row>
    <row r="46" spans="1:10" ht="16.5" customHeight="1" x14ac:dyDescent="0.2">
      <c r="A46" s="40"/>
      <c r="B46" s="41"/>
      <c r="C46" s="41"/>
      <c r="D46" s="41"/>
      <c r="E46" s="41"/>
      <c r="F46" s="41"/>
      <c r="G46"/>
      <c r="H46"/>
    </row>
    <row r="47" spans="1:10" ht="145.35" customHeight="1" x14ac:dyDescent="0.2">
      <c r="A47" s="44" t="s">
        <v>1</v>
      </c>
      <c r="B47" s="45" t="s">
        <v>8</v>
      </c>
      <c r="C47" s="78" t="s">
        <v>41</v>
      </c>
      <c r="D47" s="1" t="s">
        <v>9</v>
      </c>
      <c r="E47" s="2" t="s">
        <v>42</v>
      </c>
      <c r="F47" s="2" t="s">
        <v>43</v>
      </c>
      <c r="G47"/>
      <c r="H47"/>
    </row>
    <row r="48" spans="1:10" ht="24.95" customHeight="1" x14ac:dyDescent="0.2">
      <c r="A48" s="60">
        <v>1</v>
      </c>
      <c r="B48" s="108" t="s">
        <v>659</v>
      </c>
      <c r="C48" s="207" t="s">
        <v>130</v>
      </c>
      <c r="D48" s="73">
        <v>812.39</v>
      </c>
      <c r="E48" s="18" t="s">
        <v>133</v>
      </c>
      <c r="F48" s="207" t="s">
        <v>131</v>
      </c>
      <c r="G48"/>
      <c r="H48"/>
    </row>
    <row r="49" spans="1:8" ht="24.95" customHeight="1" x14ac:dyDescent="0.2">
      <c r="A49" s="60">
        <v>2</v>
      </c>
      <c r="B49" s="108" t="s">
        <v>660</v>
      </c>
      <c r="C49" s="208"/>
      <c r="D49" s="73">
        <v>5000</v>
      </c>
      <c r="E49" s="57" t="s">
        <v>133</v>
      </c>
      <c r="F49" s="208"/>
      <c r="G49"/>
      <c r="H49"/>
    </row>
    <row r="50" spans="1:8" ht="24.95" customHeight="1" x14ac:dyDescent="0.2">
      <c r="A50" s="60">
        <v>3</v>
      </c>
      <c r="B50" s="108" t="s">
        <v>489</v>
      </c>
      <c r="C50" s="208"/>
      <c r="D50" s="73">
        <v>2429.25</v>
      </c>
      <c r="E50" s="18" t="s">
        <v>145</v>
      </c>
      <c r="F50" s="208"/>
      <c r="G50"/>
      <c r="H50"/>
    </row>
    <row r="51" spans="1:8" ht="24.95" customHeight="1" x14ac:dyDescent="0.2">
      <c r="A51" s="60">
        <v>4</v>
      </c>
      <c r="B51" s="108" t="s">
        <v>661</v>
      </c>
      <c r="C51" s="208"/>
      <c r="D51" s="73">
        <v>1479.62</v>
      </c>
      <c r="E51" s="57" t="s">
        <v>133</v>
      </c>
      <c r="F51" s="208"/>
      <c r="G51"/>
      <c r="H51"/>
    </row>
    <row r="52" spans="1:8" ht="24.95" customHeight="1" x14ac:dyDescent="0.2">
      <c r="A52" s="60">
        <v>5</v>
      </c>
      <c r="B52" s="108" t="s">
        <v>662</v>
      </c>
      <c r="C52" s="208"/>
      <c r="D52" s="73">
        <v>56636.43</v>
      </c>
      <c r="E52" s="57"/>
      <c r="F52" s="208"/>
      <c r="G52"/>
      <c r="H52"/>
    </row>
    <row r="53" spans="1:8" ht="44.25" customHeight="1" x14ac:dyDescent="0.2">
      <c r="A53" s="60">
        <v>6</v>
      </c>
      <c r="B53" s="108" t="s">
        <v>663</v>
      </c>
      <c r="C53" s="208"/>
      <c r="D53" s="73">
        <v>8569.08</v>
      </c>
      <c r="E53" s="18" t="s">
        <v>664</v>
      </c>
      <c r="F53" s="208"/>
      <c r="G53"/>
      <c r="H53"/>
    </row>
    <row r="54" spans="1:8" ht="24.95" customHeight="1" x14ac:dyDescent="0.2">
      <c r="A54" s="60">
        <v>7</v>
      </c>
      <c r="B54" s="108" t="s">
        <v>665</v>
      </c>
      <c r="C54" s="208"/>
      <c r="D54" s="73">
        <v>1039.3800000000001</v>
      </c>
      <c r="E54" s="57" t="s">
        <v>133</v>
      </c>
      <c r="F54" s="208"/>
      <c r="G54"/>
      <c r="H54"/>
    </row>
    <row r="55" spans="1:8" ht="24.95" customHeight="1" x14ac:dyDescent="0.2">
      <c r="A55" s="60">
        <v>8</v>
      </c>
      <c r="B55" s="108" t="s">
        <v>666</v>
      </c>
      <c r="C55" s="208"/>
      <c r="D55" s="73">
        <v>1632.74</v>
      </c>
      <c r="E55" s="18" t="s">
        <v>145</v>
      </c>
      <c r="F55" s="208"/>
      <c r="G55"/>
      <c r="H55"/>
    </row>
    <row r="56" spans="1:8" ht="24.95" customHeight="1" x14ac:dyDescent="0.2">
      <c r="A56" s="60">
        <v>9</v>
      </c>
      <c r="B56" s="108" t="s">
        <v>129</v>
      </c>
      <c r="C56" s="208"/>
      <c r="D56" s="73">
        <v>1200</v>
      </c>
      <c r="E56" s="57"/>
      <c r="F56" s="208"/>
      <c r="G56"/>
      <c r="H56"/>
    </row>
    <row r="57" spans="1:8" ht="85.5" customHeight="1" x14ac:dyDescent="0.2">
      <c r="A57" s="60">
        <v>10</v>
      </c>
      <c r="B57" s="108" t="s">
        <v>667</v>
      </c>
      <c r="C57" s="209"/>
      <c r="D57" s="73">
        <v>27642.09</v>
      </c>
      <c r="E57" s="57">
        <v>18</v>
      </c>
      <c r="F57" s="209"/>
      <c r="G57"/>
      <c r="H57"/>
    </row>
    <row r="58" spans="1:8" ht="24.95" customHeight="1" x14ac:dyDescent="0.2">
      <c r="A58" s="146" t="s">
        <v>6</v>
      </c>
      <c r="B58" s="148"/>
      <c r="C58" s="110"/>
      <c r="D58" s="53">
        <f>SUM(D48:D57)</f>
        <v>106440.98000000001</v>
      </c>
      <c r="E58" s="12"/>
      <c r="F58" s="12"/>
      <c r="G58"/>
      <c r="H58"/>
    </row>
    <row r="59" spans="1:8" ht="19.5" customHeight="1" x14ac:dyDescent="0.2">
      <c r="A59" s="196" t="s">
        <v>59</v>
      </c>
      <c r="B59" s="196"/>
      <c r="C59" s="196"/>
      <c r="D59" s="196"/>
      <c r="E59" s="196"/>
      <c r="F59" s="196"/>
      <c r="G59" s="196"/>
      <c r="H59" s="196"/>
    </row>
    <row r="60" spans="1:8" ht="27.75" customHeight="1" x14ac:dyDescent="0.2">
      <c r="A60" s="10"/>
      <c r="B60" s="10"/>
      <c r="C60" s="10"/>
      <c r="D60" s="10"/>
      <c r="E60" s="10"/>
      <c r="F60" s="10"/>
      <c r="G60" s="33">
        <f>'[1]Оригинал Тариф с 01.07.25'!$BK$41</f>
        <v>186472.08</v>
      </c>
      <c r="H60" s="10"/>
    </row>
    <row r="61" spans="1:8" ht="41.25" customHeight="1" x14ac:dyDescent="0.2">
      <c r="A61" s="155" t="s">
        <v>28</v>
      </c>
      <c r="B61" s="155"/>
      <c r="C61" s="155"/>
      <c r="D61" s="155"/>
      <c r="E61" s="155"/>
      <c r="F61" s="155"/>
      <c r="G61" s="155"/>
      <c r="H61" s="155"/>
    </row>
    <row r="62" spans="1:8" ht="138" customHeight="1" x14ac:dyDescent="0.2">
      <c r="A62" s="6" t="s">
        <v>29</v>
      </c>
      <c r="B62" s="156" t="s">
        <v>30</v>
      </c>
      <c r="C62" s="156"/>
      <c r="D62" s="156" t="s">
        <v>31</v>
      </c>
      <c r="E62" s="156"/>
      <c r="F62" s="156" t="s">
        <v>32</v>
      </c>
      <c r="G62" s="156"/>
    </row>
    <row r="63" spans="1:8" ht="15.75" x14ac:dyDescent="0.2">
      <c r="A63" s="4">
        <v>1</v>
      </c>
      <c r="B63" s="197">
        <v>2</v>
      </c>
      <c r="C63" s="197"/>
      <c r="D63" s="197">
        <v>3</v>
      </c>
      <c r="E63" s="197"/>
      <c r="F63" s="197">
        <v>4</v>
      </c>
      <c r="G63" s="197"/>
    </row>
    <row r="64" spans="1:8" ht="12.75" customHeight="1" x14ac:dyDescent="0.2">
      <c r="A64" s="6"/>
      <c r="B64" s="157">
        <v>0</v>
      </c>
      <c r="C64" s="159"/>
      <c r="D64" s="157">
        <v>0</v>
      </c>
      <c r="E64" s="159"/>
      <c r="F64" s="225">
        <v>0</v>
      </c>
      <c r="G64" s="226"/>
    </row>
    <row r="65" spans="1:8" ht="119.25" customHeight="1" x14ac:dyDescent="0.2">
      <c r="A65" s="155" t="s">
        <v>33</v>
      </c>
      <c r="B65" s="155"/>
      <c r="C65" s="155"/>
      <c r="D65" s="155"/>
      <c r="E65" s="155"/>
      <c r="F65" s="155"/>
      <c r="G65" s="155"/>
      <c r="H65" s="155"/>
    </row>
    <row r="66" spans="1:8" ht="15.75" x14ac:dyDescent="0.2">
      <c r="A66" s="5"/>
    </row>
    <row r="67" spans="1:8" ht="78.75" x14ac:dyDescent="0.2">
      <c r="A67" s="6" t="s">
        <v>29</v>
      </c>
      <c r="B67" s="156" t="s">
        <v>34</v>
      </c>
      <c r="C67" s="156"/>
      <c r="D67" s="156" t="s">
        <v>35</v>
      </c>
      <c r="E67" s="156"/>
      <c r="F67" s="6" t="s">
        <v>36</v>
      </c>
      <c r="G67" s="6" t="s">
        <v>37</v>
      </c>
      <c r="H67" s="4" t="s">
        <v>38</v>
      </c>
    </row>
    <row r="68" spans="1:8" ht="15.75" x14ac:dyDescent="0.2">
      <c r="A68" s="4">
        <v>1</v>
      </c>
      <c r="B68" s="197">
        <v>2</v>
      </c>
      <c r="C68" s="197"/>
      <c r="D68" s="197">
        <v>3</v>
      </c>
      <c r="E68" s="197"/>
      <c r="F68" s="4">
        <v>4</v>
      </c>
      <c r="G68" s="4">
        <v>5</v>
      </c>
      <c r="H68" s="4">
        <v>6</v>
      </c>
    </row>
    <row r="69" spans="1:8" ht="47.25" customHeight="1" x14ac:dyDescent="0.2">
      <c r="A69" s="6">
        <v>1</v>
      </c>
      <c r="B69" s="156" t="s">
        <v>39</v>
      </c>
      <c r="C69" s="156"/>
      <c r="D69" s="164">
        <v>170762.88</v>
      </c>
      <c r="E69" s="164"/>
      <c r="F69" s="4">
        <v>928462.97</v>
      </c>
      <c r="G69" s="4">
        <v>892551.45</v>
      </c>
      <c r="H69" s="4">
        <f>F69-G69+D69</f>
        <v>206674.40000000002</v>
      </c>
    </row>
    <row r="70" spans="1:8" ht="44.25" customHeight="1" x14ac:dyDescent="0.2">
      <c r="A70" s="6">
        <v>2</v>
      </c>
      <c r="B70" s="156" t="s">
        <v>40</v>
      </c>
      <c r="C70" s="156"/>
      <c r="D70" s="160">
        <v>0</v>
      </c>
      <c r="E70" s="161"/>
      <c r="F70" s="4">
        <v>0</v>
      </c>
      <c r="G70" s="4">
        <v>0</v>
      </c>
      <c r="H70" s="4">
        <f>F70-G70+D70</f>
        <v>0</v>
      </c>
    </row>
    <row r="71" spans="1:8" ht="15.75" customHeight="1" x14ac:dyDescent="0.2">
      <c r="A71" s="157" t="s">
        <v>22</v>
      </c>
      <c r="B71" s="158"/>
      <c r="C71" s="159"/>
      <c r="D71" s="165"/>
      <c r="E71" s="165"/>
      <c r="F71" s="6"/>
      <c r="G71" s="6"/>
      <c r="H71" s="4"/>
    </row>
    <row r="75" spans="1:8" x14ac:dyDescent="0.2">
      <c r="B75" s="140"/>
      <c r="C75" s="139"/>
    </row>
    <row r="76" spans="1:8" x14ac:dyDescent="0.2">
      <c r="B76" s="140"/>
      <c r="C76" s="139"/>
    </row>
    <row r="77" spans="1:8" x14ac:dyDescent="0.2">
      <c r="C77" s="135"/>
    </row>
    <row r="78" spans="1:8" x14ac:dyDescent="0.2">
      <c r="C78" s="135"/>
    </row>
  </sheetData>
  <mergeCells count="60">
    <mergeCell ref="A40:F40"/>
    <mergeCell ref="A41:E41"/>
    <mergeCell ref="A42:E42"/>
    <mergeCell ref="A43:E43"/>
    <mergeCell ref="A44:E44"/>
    <mergeCell ref="A71:C71"/>
    <mergeCell ref="D71:E71"/>
    <mergeCell ref="B68:C68"/>
    <mergeCell ref="D68:E68"/>
    <mergeCell ref="B69:C69"/>
    <mergeCell ref="D69:E69"/>
    <mergeCell ref="B70:C70"/>
    <mergeCell ref="D70:E70"/>
    <mergeCell ref="B64:C64"/>
    <mergeCell ref="D64:E64"/>
    <mergeCell ref="F64:G64"/>
    <mergeCell ref="A65:H65"/>
    <mergeCell ref="B67:C67"/>
    <mergeCell ref="D67:E67"/>
    <mergeCell ref="A61:H61"/>
    <mergeCell ref="B62:C62"/>
    <mergeCell ref="D62:E62"/>
    <mergeCell ref="F62:G62"/>
    <mergeCell ref="B63:C63"/>
    <mergeCell ref="D63:E63"/>
    <mergeCell ref="F63:G63"/>
    <mergeCell ref="A59:H59"/>
    <mergeCell ref="A19:H19"/>
    <mergeCell ref="A20:H20"/>
    <mergeCell ref="A23:H23"/>
    <mergeCell ref="A25:H25"/>
    <mergeCell ref="A26:A27"/>
    <mergeCell ref="B26:B27"/>
    <mergeCell ref="C26:C27"/>
    <mergeCell ref="D26:D27"/>
    <mergeCell ref="E26:F26"/>
    <mergeCell ref="G26:H26"/>
    <mergeCell ref="A39:D39"/>
    <mergeCell ref="A58:B58"/>
    <mergeCell ref="A45:E45"/>
    <mergeCell ref="C48:C57"/>
    <mergeCell ref="F48:F57"/>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6E20-CCA1-4315-9860-060908ED1FD6}">
  <dimension ref="A1:L84"/>
  <sheetViews>
    <sheetView topLeftCell="A72" workbookViewId="0">
      <selection activeCell="B81" sqref="B81:C84"/>
    </sheetView>
  </sheetViews>
  <sheetFormatPr defaultRowHeight="12.75" x14ac:dyDescent="0.2"/>
  <cols>
    <col min="1" max="1" width="5.83203125" style="7" customWidth="1"/>
    <col min="2" max="2" width="42.33203125" style="7" customWidth="1"/>
    <col min="3" max="3" width="13.664062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104</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01.07.25'!$D$42</f>
        <v>3015.28</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01.07.25'!$AC$42+'[2]Оригинал Тариф с 01.07.25'!$AE$42)/2</f>
        <v>0.495</v>
      </c>
      <c r="E28" s="20">
        <f>$G$21</f>
        <v>3015.28</v>
      </c>
      <c r="F28" s="20">
        <f>D28*E28*12</f>
        <v>17910.763200000001</v>
      </c>
      <c r="G28" s="20">
        <f>E28</f>
        <v>3015.28</v>
      </c>
      <c r="H28" s="20">
        <f>D28*G28*12</f>
        <v>17910.763200000001</v>
      </c>
    </row>
    <row r="29" spans="1:8" ht="25.5" x14ac:dyDescent="0.2">
      <c r="A29" s="29">
        <v>2</v>
      </c>
      <c r="B29" s="30" t="s">
        <v>67</v>
      </c>
      <c r="C29" s="18" t="s">
        <v>15</v>
      </c>
      <c r="D29" s="19">
        <f>('[2]Оригинал Тариф с 01.07.25'!$K$42+'[2]Оригинал Тариф с 01.07.25'!$M$42)/2</f>
        <v>0.185</v>
      </c>
      <c r="E29" s="20">
        <f t="shared" ref="E29:E39" si="0">$G$21</f>
        <v>3015.28</v>
      </c>
      <c r="F29" s="20">
        <f t="shared" ref="F29:F39" si="1">D29*E29*12</f>
        <v>6693.9216000000006</v>
      </c>
      <c r="G29" s="20">
        <f t="shared" ref="G29:G39" si="2">E29</f>
        <v>3015.28</v>
      </c>
      <c r="H29" s="20">
        <f t="shared" ref="H29:H39" si="3">D29*G29*12</f>
        <v>6693.9216000000006</v>
      </c>
    </row>
    <row r="30" spans="1:8" ht="24.75" customHeight="1" x14ac:dyDescent="0.2">
      <c r="A30" s="29">
        <v>3</v>
      </c>
      <c r="B30" s="30" t="s">
        <v>12</v>
      </c>
      <c r="C30" s="18" t="s">
        <v>15</v>
      </c>
      <c r="D30" s="19">
        <f>('[2]Оригинал Тариф с 01.07.25'!$AX$42+'[2]Оригинал Тариф с 01.07.25'!$AZ$42)/2</f>
        <v>1.5249999999999999</v>
      </c>
      <c r="E30" s="20">
        <f t="shared" si="0"/>
        <v>3015.28</v>
      </c>
      <c r="F30" s="20">
        <f t="shared" si="1"/>
        <v>55179.623999999996</v>
      </c>
      <c r="G30" s="20">
        <f t="shared" si="2"/>
        <v>3015.28</v>
      </c>
      <c r="H30" s="20">
        <f t="shared" si="3"/>
        <v>55179.623999999996</v>
      </c>
    </row>
    <row r="31" spans="1:8" ht="27.75" customHeight="1" x14ac:dyDescent="0.2">
      <c r="A31" s="29">
        <v>4</v>
      </c>
      <c r="B31" s="30" t="s">
        <v>13</v>
      </c>
      <c r="C31" s="18" t="s">
        <v>15</v>
      </c>
      <c r="D31" s="19">
        <f>('[2]Оригинал Тариф с 01.07.25'!$N$42+'[2]Оригинал Тариф с 01.07.25'!$P$42)/2</f>
        <v>2.88</v>
      </c>
      <c r="E31" s="20">
        <f t="shared" si="0"/>
        <v>3015.28</v>
      </c>
      <c r="F31" s="20">
        <f t="shared" si="1"/>
        <v>104208.07680000001</v>
      </c>
      <c r="G31" s="20">
        <f t="shared" si="2"/>
        <v>3015.28</v>
      </c>
      <c r="H31" s="20">
        <f t="shared" si="3"/>
        <v>104208.07680000001</v>
      </c>
    </row>
    <row r="32" spans="1:8" ht="25.5" x14ac:dyDescent="0.2">
      <c r="A32" s="29">
        <v>5</v>
      </c>
      <c r="B32" s="30" t="s">
        <v>23</v>
      </c>
      <c r="C32" s="18" t="s">
        <v>15</v>
      </c>
      <c r="D32" s="19">
        <f>('[2]Оригинал Тариф с 01.07.25'!$H$42+'[2]Оригинал Тариф с 01.07.25'!$J$42)/2</f>
        <v>0.91999999999999993</v>
      </c>
      <c r="E32" s="20">
        <f t="shared" si="0"/>
        <v>3015.28</v>
      </c>
      <c r="F32" s="20">
        <f t="shared" si="1"/>
        <v>33288.691200000001</v>
      </c>
      <c r="G32" s="20">
        <f t="shared" si="2"/>
        <v>3015.28</v>
      </c>
      <c r="H32" s="20">
        <f t="shared" si="3"/>
        <v>33288.691200000001</v>
      </c>
    </row>
    <row r="33" spans="1:12" ht="76.5" x14ac:dyDescent="0.2">
      <c r="A33" s="29">
        <v>6</v>
      </c>
      <c r="B33" s="30" t="s">
        <v>17</v>
      </c>
      <c r="C33" s="18" t="s">
        <v>15</v>
      </c>
      <c r="D33" s="19">
        <f>('[2]Оригинал Тариф с 01.07.25'!$W$42+'[2]Оригинал Тариф с 01.07.25'!$Y$42)/2</f>
        <v>0.81499999999999995</v>
      </c>
      <c r="E33" s="20">
        <f t="shared" si="0"/>
        <v>3015.28</v>
      </c>
      <c r="F33" s="20">
        <f t="shared" si="1"/>
        <v>29489.438399999999</v>
      </c>
      <c r="G33" s="20">
        <f t="shared" si="2"/>
        <v>3015.28</v>
      </c>
      <c r="H33" s="20">
        <f t="shared" si="3"/>
        <v>29489.438399999999</v>
      </c>
    </row>
    <row r="34" spans="1:12" ht="76.5" x14ac:dyDescent="0.2">
      <c r="A34" s="29">
        <v>7</v>
      </c>
      <c r="B34" s="30" t="s">
        <v>18</v>
      </c>
      <c r="C34" s="18" t="s">
        <v>15</v>
      </c>
      <c r="D34" s="19">
        <f>('[2]Оригинал Тариф с 01.07.25'!$AI$42+'[2]Оригинал Тариф с 01.07.25'!$AK$42)/2</f>
        <v>1.71</v>
      </c>
      <c r="E34" s="20">
        <f t="shared" si="0"/>
        <v>3015.28</v>
      </c>
      <c r="F34" s="20">
        <f t="shared" si="1"/>
        <v>61873.545600000005</v>
      </c>
      <c r="G34" s="20">
        <f t="shared" si="2"/>
        <v>3015.28</v>
      </c>
      <c r="H34" s="20">
        <f t="shared" si="3"/>
        <v>61873.545600000005</v>
      </c>
    </row>
    <row r="35" spans="1:12" ht="76.5" x14ac:dyDescent="0.2">
      <c r="A35" s="29">
        <v>8</v>
      </c>
      <c r="B35" s="30" t="s">
        <v>19</v>
      </c>
      <c r="C35" s="18" t="s">
        <v>15</v>
      </c>
      <c r="D35" s="19">
        <f>('[2]Оригинал Тариф с 01.07.25'!$AO$42+'[2]Оригинал Тариф с 01.07.25'!$AQ$42)/2</f>
        <v>0.38</v>
      </c>
      <c r="E35" s="20">
        <f t="shared" si="0"/>
        <v>3015.28</v>
      </c>
      <c r="F35" s="20">
        <f t="shared" si="1"/>
        <v>13749.676800000001</v>
      </c>
      <c r="G35" s="20">
        <f t="shared" si="2"/>
        <v>3015.28</v>
      </c>
      <c r="H35" s="20">
        <f t="shared" si="3"/>
        <v>13749.676800000001</v>
      </c>
    </row>
    <row r="36" spans="1:12" ht="60.75" customHeight="1" x14ac:dyDescent="0.2">
      <c r="A36" s="29">
        <v>9</v>
      </c>
      <c r="B36" s="30" t="s">
        <v>20</v>
      </c>
      <c r="C36" s="18" t="s">
        <v>15</v>
      </c>
      <c r="D36" s="19">
        <f>('[2]Оригинал Тариф с 01.07.25'!$AR$42+'[2]Оригинал Тариф с 01.07.25'!$AT$42)/2</f>
        <v>0.13500000000000001</v>
      </c>
      <c r="E36" s="20">
        <f t="shared" si="0"/>
        <v>3015.28</v>
      </c>
      <c r="F36" s="20">
        <f t="shared" si="1"/>
        <v>4884.7536</v>
      </c>
      <c r="G36" s="20">
        <f t="shared" si="2"/>
        <v>3015.28</v>
      </c>
      <c r="H36" s="20">
        <f t="shared" si="3"/>
        <v>4884.7536</v>
      </c>
    </row>
    <row r="37" spans="1:12" ht="76.5" x14ac:dyDescent="0.2">
      <c r="A37" s="29">
        <v>10</v>
      </c>
      <c r="B37" s="30" t="s">
        <v>68</v>
      </c>
      <c r="C37" s="18" t="s">
        <v>15</v>
      </c>
      <c r="D37" s="19">
        <f>('[2]Оригинал Тариф с 01.07.25'!$AL$42+'[2]Оригинал Тариф с 01.07.25'!$AN$42)/2</f>
        <v>0.52500000000000002</v>
      </c>
      <c r="E37" s="20">
        <f t="shared" si="0"/>
        <v>3015.28</v>
      </c>
      <c r="F37" s="20">
        <f t="shared" si="1"/>
        <v>18996.264000000003</v>
      </c>
      <c r="G37" s="20">
        <f t="shared" si="2"/>
        <v>3015.28</v>
      </c>
      <c r="H37" s="20">
        <f t="shared" si="3"/>
        <v>18996.264000000003</v>
      </c>
    </row>
    <row r="38" spans="1:12" ht="25.5" x14ac:dyDescent="0.2">
      <c r="A38" s="29">
        <v>11</v>
      </c>
      <c r="B38" s="30" t="s">
        <v>14</v>
      </c>
      <c r="C38" s="18" t="s">
        <v>15</v>
      </c>
      <c r="D38" s="19">
        <f>('[2]Оригинал Тариф с 01.07.25'!$AF$42+'[2]Оригинал Тариф с 01.07.25'!$AH$42)/2</f>
        <v>0.56499999999999995</v>
      </c>
      <c r="E38" s="20">
        <f t="shared" si="0"/>
        <v>3015.28</v>
      </c>
      <c r="F38" s="20">
        <f t="shared" si="1"/>
        <v>20443.598399999999</v>
      </c>
      <c r="G38" s="20">
        <f t="shared" si="2"/>
        <v>3015.28</v>
      </c>
      <c r="H38" s="20">
        <f t="shared" si="3"/>
        <v>20443.598399999999</v>
      </c>
    </row>
    <row r="39" spans="1:12" ht="38.25" x14ac:dyDescent="0.2">
      <c r="A39" s="29">
        <v>12</v>
      </c>
      <c r="B39" s="30" t="s">
        <v>21</v>
      </c>
      <c r="C39" s="18" t="s">
        <v>15</v>
      </c>
      <c r="D39" s="19">
        <f>('[2]Оригинал Тариф с 01.07.25'!$Q$42+'[2]Оригинал Тариф с 01.07.25'!$S$42)/2</f>
        <v>2.7800000000000002</v>
      </c>
      <c r="E39" s="20">
        <f t="shared" si="0"/>
        <v>3015.28</v>
      </c>
      <c r="F39" s="20">
        <f t="shared" si="1"/>
        <v>100589.74080000003</v>
      </c>
      <c r="G39" s="20">
        <f t="shared" si="2"/>
        <v>3015.28</v>
      </c>
      <c r="H39" s="20">
        <f t="shared" si="3"/>
        <v>100589.74080000003</v>
      </c>
    </row>
    <row r="40" spans="1:12" ht="12.75" customHeight="1" x14ac:dyDescent="0.2">
      <c r="A40" s="212" t="s">
        <v>6</v>
      </c>
      <c r="B40" s="213"/>
      <c r="C40" s="213"/>
      <c r="D40" s="214"/>
      <c r="E40" s="21"/>
      <c r="F40" s="21">
        <f>SUM(F28:F39)</f>
        <v>467308.09440000012</v>
      </c>
      <c r="G40" s="21"/>
      <c r="H40" s="21">
        <f>SUM(H28:H39)</f>
        <v>467308.09440000012</v>
      </c>
    </row>
    <row r="41" spans="1:12" ht="45" customHeight="1" x14ac:dyDescent="0.2">
      <c r="A41" s="155" t="s">
        <v>134</v>
      </c>
      <c r="B41" s="169"/>
      <c r="C41" s="169"/>
      <c r="D41" s="169"/>
      <c r="E41" s="169"/>
      <c r="F41" s="169"/>
      <c r="G41"/>
      <c r="H41"/>
    </row>
    <row r="42" spans="1:12" ht="31.5" customHeight="1" x14ac:dyDescent="0.2">
      <c r="A42" s="221" t="s">
        <v>135</v>
      </c>
      <c r="B42" s="221"/>
      <c r="C42" s="221"/>
      <c r="D42" s="221"/>
      <c r="E42" s="221"/>
      <c r="F42" s="54">
        <v>-376867.28000000009</v>
      </c>
      <c r="G42"/>
      <c r="H42"/>
    </row>
    <row r="43" spans="1:12" ht="61.5" customHeight="1" x14ac:dyDescent="0.2">
      <c r="A43" s="221" t="s">
        <v>125</v>
      </c>
      <c r="B43" s="221"/>
      <c r="C43" s="221"/>
      <c r="D43" s="221"/>
      <c r="E43" s="221"/>
      <c r="F43" s="54">
        <v>122842.50720000002</v>
      </c>
      <c r="G43"/>
      <c r="H43" s="43"/>
      <c r="I43" s="43"/>
      <c r="J43" s="43"/>
      <c r="K43" s="43"/>
      <c r="L43" s="43"/>
    </row>
    <row r="44" spans="1:12" ht="40.5" customHeight="1" x14ac:dyDescent="0.2">
      <c r="A44" s="222" t="s">
        <v>126</v>
      </c>
      <c r="B44" s="223"/>
      <c r="C44" s="223"/>
      <c r="D44" s="223"/>
      <c r="E44" s="224"/>
      <c r="F44" s="54">
        <f>F42+F43</f>
        <v>-254024.77280000006</v>
      </c>
      <c r="G44"/>
      <c r="H44" s="43"/>
      <c r="I44" s="43"/>
      <c r="J44" s="43"/>
      <c r="K44" s="43"/>
      <c r="L44" s="43"/>
    </row>
    <row r="45" spans="1:12" ht="30.75" customHeight="1" x14ac:dyDescent="0.2">
      <c r="A45" s="221" t="s">
        <v>127</v>
      </c>
      <c r="B45" s="221"/>
      <c r="C45" s="221"/>
      <c r="D45" s="221"/>
      <c r="E45" s="221"/>
      <c r="F45" s="54">
        <v>176734.31000000003</v>
      </c>
      <c r="G45"/>
      <c r="H45"/>
    </row>
    <row r="46" spans="1:12" ht="33.75" customHeight="1" x14ac:dyDescent="0.2">
      <c r="A46" s="221" t="s">
        <v>128</v>
      </c>
      <c r="B46" s="221"/>
      <c r="C46" s="221"/>
      <c r="D46" s="221"/>
      <c r="E46" s="221"/>
      <c r="F46" s="62">
        <f>F44-F45</f>
        <v>-430759.08280000009</v>
      </c>
      <c r="G46"/>
      <c r="H46"/>
    </row>
    <row r="47" spans="1:12" ht="16.5" customHeight="1" x14ac:dyDescent="0.2">
      <c r="A47" s="40"/>
      <c r="B47" s="41"/>
      <c r="C47" s="41"/>
      <c r="D47" s="41"/>
      <c r="E47" s="41"/>
      <c r="F47" s="41"/>
      <c r="G47"/>
      <c r="H47"/>
    </row>
    <row r="48" spans="1:12" ht="145.35" customHeight="1" x14ac:dyDescent="0.2">
      <c r="A48" s="44" t="s">
        <v>1</v>
      </c>
      <c r="B48" s="45" t="s">
        <v>8</v>
      </c>
      <c r="C48" s="46" t="s">
        <v>41</v>
      </c>
      <c r="D48" s="1" t="s">
        <v>9</v>
      </c>
      <c r="E48" s="2" t="s">
        <v>42</v>
      </c>
      <c r="F48" s="2" t="s">
        <v>43</v>
      </c>
      <c r="G48"/>
      <c r="H48"/>
    </row>
    <row r="49" spans="1:8" ht="24.95" customHeight="1" x14ac:dyDescent="0.2">
      <c r="A49" s="60">
        <v>1</v>
      </c>
      <c r="B49" s="111" t="s">
        <v>668</v>
      </c>
      <c r="C49" s="141" t="s">
        <v>130</v>
      </c>
      <c r="D49" s="57">
        <v>4566.8500000000004</v>
      </c>
      <c r="E49" s="18" t="s">
        <v>133</v>
      </c>
      <c r="F49" s="207" t="s">
        <v>131</v>
      </c>
      <c r="G49"/>
      <c r="H49"/>
    </row>
    <row r="50" spans="1:8" ht="24.95" customHeight="1" x14ac:dyDescent="0.2">
      <c r="A50" s="60">
        <v>2</v>
      </c>
      <c r="B50" s="111" t="s">
        <v>669</v>
      </c>
      <c r="C50" s="215"/>
      <c r="D50" s="57">
        <v>288.05</v>
      </c>
      <c r="E50" s="18" t="s">
        <v>133</v>
      </c>
      <c r="F50" s="208"/>
      <c r="G50"/>
      <c r="H50"/>
    </row>
    <row r="51" spans="1:8" ht="24.95" customHeight="1" x14ac:dyDescent="0.2">
      <c r="A51" s="60">
        <v>3</v>
      </c>
      <c r="B51" s="111" t="s">
        <v>670</v>
      </c>
      <c r="C51" s="215"/>
      <c r="D51" s="57">
        <v>26918.73</v>
      </c>
      <c r="E51" s="57">
        <v>11</v>
      </c>
      <c r="F51" s="208"/>
      <c r="G51"/>
      <c r="H51"/>
    </row>
    <row r="52" spans="1:8" ht="24.95" customHeight="1" x14ac:dyDescent="0.2">
      <c r="A52" s="60">
        <v>4</v>
      </c>
      <c r="B52" s="112" t="s">
        <v>671</v>
      </c>
      <c r="C52" s="215"/>
      <c r="D52" s="57">
        <v>779.94</v>
      </c>
      <c r="E52" s="98">
        <v>1</v>
      </c>
      <c r="F52" s="208"/>
      <c r="G52"/>
      <c r="H52"/>
    </row>
    <row r="53" spans="1:8" ht="24.95" customHeight="1" x14ac:dyDescent="0.2">
      <c r="A53" s="60">
        <v>5</v>
      </c>
      <c r="B53" s="111" t="s">
        <v>672</v>
      </c>
      <c r="C53" s="215"/>
      <c r="D53" s="57">
        <v>46907.94</v>
      </c>
      <c r="E53" s="100" t="s">
        <v>673</v>
      </c>
      <c r="F53" s="208"/>
      <c r="G53"/>
      <c r="H53"/>
    </row>
    <row r="54" spans="1:8" ht="24.95" customHeight="1" x14ac:dyDescent="0.2">
      <c r="A54" s="60">
        <v>6</v>
      </c>
      <c r="B54" s="111" t="s">
        <v>674</v>
      </c>
      <c r="C54" s="215"/>
      <c r="D54" s="57">
        <v>5000</v>
      </c>
      <c r="E54" s="100" t="s">
        <v>194</v>
      </c>
      <c r="F54" s="208"/>
      <c r="G54"/>
      <c r="H54"/>
    </row>
    <row r="55" spans="1:8" ht="24.95" customHeight="1" x14ac:dyDescent="0.2">
      <c r="A55" s="60">
        <v>7</v>
      </c>
      <c r="B55" s="113" t="s">
        <v>675</v>
      </c>
      <c r="C55" s="215"/>
      <c r="D55" s="57">
        <v>33182.9</v>
      </c>
      <c r="E55" s="100" t="s">
        <v>253</v>
      </c>
      <c r="F55" s="208"/>
      <c r="G55"/>
      <c r="H55"/>
    </row>
    <row r="56" spans="1:8" ht="27.75" customHeight="1" x14ac:dyDescent="0.2">
      <c r="A56" s="60">
        <v>8</v>
      </c>
      <c r="B56" s="95" t="s">
        <v>676</v>
      </c>
      <c r="C56" s="215"/>
      <c r="D56" s="57">
        <v>26583.599999999999</v>
      </c>
      <c r="E56" s="100" t="s">
        <v>237</v>
      </c>
      <c r="F56" s="208"/>
      <c r="G56"/>
      <c r="H56"/>
    </row>
    <row r="57" spans="1:8" ht="39" customHeight="1" x14ac:dyDescent="0.2">
      <c r="A57" s="60">
        <v>9</v>
      </c>
      <c r="B57" s="95" t="s">
        <v>677</v>
      </c>
      <c r="C57" s="215"/>
      <c r="D57" s="57">
        <v>5870.94</v>
      </c>
      <c r="E57" s="100" t="s">
        <v>678</v>
      </c>
      <c r="F57" s="208"/>
      <c r="G57"/>
      <c r="H57"/>
    </row>
    <row r="58" spans="1:8" ht="24.95" customHeight="1" x14ac:dyDescent="0.2">
      <c r="A58" s="60">
        <v>10</v>
      </c>
      <c r="B58" s="113" t="s">
        <v>679</v>
      </c>
      <c r="C58" s="215"/>
      <c r="D58" s="57">
        <v>14187.85</v>
      </c>
      <c r="E58" s="100" t="s">
        <v>680</v>
      </c>
      <c r="F58" s="208"/>
      <c r="G58"/>
      <c r="H58"/>
    </row>
    <row r="59" spans="1:8" ht="24.95" customHeight="1" x14ac:dyDescent="0.2">
      <c r="A59" s="60">
        <v>11</v>
      </c>
      <c r="B59" s="95" t="s">
        <v>681</v>
      </c>
      <c r="C59" s="215"/>
      <c r="D59" s="57">
        <v>1860.2</v>
      </c>
      <c r="E59" s="98"/>
      <c r="F59" s="208"/>
      <c r="G59"/>
      <c r="H59"/>
    </row>
    <row r="60" spans="1:8" ht="24.95" customHeight="1" x14ac:dyDescent="0.2">
      <c r="A60" s="60">
        <v>12</v>
      </c>
      <c r="B60" s="113" t="s">
        <v>682</v>
      </c>
      <c r="C60" s="215"/>
      <c r="D60" s="57">
        <v>692.25</v>
      </c>
      <c r="E60" s="100" t="s">
        <v>133</v>
      </c>
      <c r="F60" s="208"/>
      <c r="G60"/>
      <c r="H60"/>
    </row>
    <row r="61" spans="1:8" ht="24.95" customHeight="1" x14ac:dyDescent="0.2">
      <c r="A61" s="60">
        <v>13</v>
      </c>
      <c r="B61" s="95" t="s">
        <v>683</v>
      </c>
      <c r="C61" s="215"/>
      <c r="D61" s="57">
        <v>4597.1400000000003</v>
      </c>
      <c r="E61" s="100"/>
      <c r="F61" s="208"/>
      <c r="G61"/>
      <c r="H61"/>
    </row>
    <row r="62" spans="1:8" ht="24.95" customHeight="1" x14ac:dyDescent="0.2">
      <c r="A62" s="60">
        <v>14</v>
      </c>
      <c r="B62" s="113" t="s">
        <v>684</v>
      </c>
      <c r="C62" s="215"/>
      <c r="D62" s="57">
        <v>1200</v>
      </c>
      <c r="E62" s="100"/>
      <c r="F62" s="208"/>
      <c r="G62"/>
      <c r="H62"/>
    </row>
    <row r="63" spans="1:8" ht="44.25" customHeight="1" x14ac:dyDescent="0.2">
      <c r="A63" s="60">
        <v>15</v>
      </c>
      <c r="B63" s="95" t="s">
        <v>686</v>
      </c>
      <c r="C63" s="216"/>
      <c r="D63" s="57">
        <v>4097.92</v>
      </c>
      <c r="E63" s="100" t="s">
        <v>685</v>
      </c>
      <c r="F63" s="209"/>
      <c r="G63"/>
      <c r="H63"/>
    </row>
    <row r="64" spans="1:8" ht="24.95" customHeight="1" x14ac:dyDescent="0.2">
      <c r="A64" s="146" t="s">
        <v>6</v>
      </c>
      <c r="B64" s="148"/>
      <c r="C64" s="52"/>
      <c r="D64" s="53">
        <f>SUM(D49:D63)</f>
        <v>176734.31000000006</v>
      </c>
      <c r="E64" s="61"/>
      <c r="F64" s="12"/>
      <c r="G64"/>
      <c r="H64"/>
    </row>
    <row r="65" spans="1:8" ht="24.95" customHeight="1" x14ac:dyDescent="0.2">
      <c r="A65" s="196" t="s">
        <v>59</v>
      </c>
      <c r="B65" s="196"/>
      <c r="C65" s="196"/>
      <c r="D65" s="196"/>
      <c r="E65" s="196"/>
      <c r="F65" s="196"/>
      <c r="G65" s="196"/>
      <c r="H65" s="196"/>
    </row>
    <row r="66" spans="1:8" ht="24.95" customHeight="1" x14ac:dyDescent="0.2">
      <c r="A66" s="10"/>
      <c r="B66" s="10"/>
      <c r="C66" s="10"/>
      <c r="D66" s="10"/>
      <c r="E66" s="10"/>
      <c r="F66" s="10"/>
      <c r="G66" s="33">
        <f>'[1]Оригинал Тариф с 01.07.25'!$BK$42</f>
        <v>179469.4656</v>
      </c>
      <c r="H66" s="10"/>
    </row>
    <row r="67" spans="1:8" ht="24.95" customHeight="1" x14ac:dyDescent="0.2">
      <c r="A67" s="155" t="s">
        <v>28</v>
      </c>
      <c r="B67" s="155"/>
      <c r="C67" s="155"/>
      <c r="D67" s="155"/>
      <c r="E67" s="155"/>
      <c r="F67" s="155"/>
      <c r="G67" s="155"/>
      <c r="H67" s="155"/>
    </row>
    <row r="68" spans="1:8" ht="138" customHeight="1" x14ac:dyDescent="0.2">
      <c r="A68" s="6" t="s">
        <v>29</v>
      </c>
      <c r="B68" s="156" t="s">
        <v>30</v>
      </c>
      <c r="C68" s="156"/>
      <c r="D68" s="156" t="s">
        <v>31</v>
      </c>
      <c r="E68" s="156"/>
      <c r="F68" s="156" t="s">
        <v>32</v>
      </c>
      <c r="G68" s="156"/>
    </row>
    <row r="69" spans="1:8" ht="15.75" x14ac:dyDescent="0.2">
      <c r="A69" s="4">
        <v>1</v>
      </c>
      <c r="B69" s="197">
        <v>2</v>
      </c>
      <c r="C69" s="197"/>
      <c r="D69" s="197">
        <v>3</v>
      </c>
      <c r="E69" s="197"/>
      <c r="F69" s="197">
        <v>4</v>
      </c>
      <c r="G69" s="197"/>
    </row>
    <row r="70" spans="1:8" ht="12.75" customHeight="1" x14ac:dyDescent="0.2">
      <c r="A70" s="6"/>
      <c r="B70" s="157">
        <v>0</v>
      </c>
      <c r="C70" s="159"/>
      <c r="D70" s="157">
        <v>0</v>
      </c>
      <c r="E70" s="159"/>
      <c r="F70" s="225">
        <v>0</v>
      </c>
      <c r="G70" s="226"/>
    </row>
    <row r="71" spans="1:8" ht="119.25" customHeight="1" x14ac:dyDescent="0.2">
      <c r="A71" s="155" t="s">
        <v>33</v>
      </c>
      <c r="B71" s="155"/>
      <c r="C71" s="155"/>
      <c r="D71" s="155"/>
      <c r="E71" s="155"/>
      <c r="F71" s="155"/>
      <c r="G71" s="155"/>
      <c r="H71" s="155"/>
    </row>
    <row r="72" spans="1:8" ht="15.75" x14ac:dyDescent="0.2">
      <c r="A72" s="5"/>
    </row>
    <row r="73" spans="1:8" ht="78.75" x14ac:dyDescent="0.2">
      <c r="A73" s="6" t="s">
        <v>29</v>
      </c>
      <c r="B73" s="156" t="s">
        <v>34</v>
      </c>
      <c r="C73" s="156"/>
      <c r="D73" s="156" t="s">
        <v>35</v>
      </c>
      <c r="E73" s="156"/>
      <c r="F73" s="6" t="s">
        <v>36</v>
      </c>
      <c r="G73" s="6" t="s">
        <v>37</v>
      </c>
      <c r="H73" s="4" t="s">
        <v>38</v>
      </c>
    </row>
    <row r="74" spans="1:8" ht="15.75" x14ac:dyDescent="0.2">
      <c r="A74" s="4">
        <v>1</v>
      </c>
      <c r="B74" s="197">
        <v>2</v>
      </c>
      <c r="C74" s="197"/>
      <c r="D74" s="197">
        <v>3</v>
      </c>
      <c r="E74" s="197"/>
      <c r="F74" s="4">
        <v>4</v>
      </c>
      <c r="G74" s="4">
        <v>5</v>
      </c>
      <c r="H74" s="4">
        <v>6</v>
      </c>
    </row>
    <row r="75" spans="1:8" ht="47.25" customHeight="1" x14ac:dyDescent="0.2">
      <c r="A75" s="6">
        <v>1</v>
      </c>
      <c r="B75" s="156" t="s">
        <v>39</v>
      </c>
      <c r="C75" s="156"/>
      <c r="D75" s="164">
        <v>77677.600000000006</v>
      </c>
      <c r="E75" s="164"/>
      <c r="F75" s="4">
        <v>809849.91</v>
      </c>
      <c r="G75" s="4">
        <v>831392.61</v>
      </c>
      <c r="H75" s="4">
        <f>F75-G75+D75</f>
        <v>56134.900000000052</v>
      </c>
    </row>
    <row r="76" spans="1:8" ht="44.25" customHeight="1" x14ac:dyDescent="0.2">
      <c r="A76" s="6">
        <v>2</v>
      </c>
      <c r="B76" s="156" t="s">
        <v>40</v>
      </c>
      <c r="C76" s="156"/>
      <c r="D76" s="160">
        <v>1141.1300000000001</v>
      </c>
      <c r="E76" s="161"/>
      <c r="F76" s="4">
        <v>14597.27</v>
      </c>
      <c r="G76" s="4">
        <v>14487.34</v>
      </c>
      <c r="H76" s="4">
        <f>F76-G76+D76</f>
        <v>1251.0600000000004</v>
      </c>
    </row>
    <row r="77" spans="1:8" ht="15.75" customHeight="1" x14ac:dyDescent="0.2">
      <c r="A77" s="157" t="s">
        <v>22</v>
      </c>
      <c r="B77" s="158"/>
      <c r="C77" s="159"/>
      <c r="D77" s="165"/>
      <c r="E77" s="165"/>
      <c r="F77" s="6"/>
      <c r="G77" s="6"/>
      <c r="H77" s="4"/>
    </row>
    <row r="81" spans="2:3" x14ac:dyDescent="0.2">
      <c r="B81" s="140"/>
      <c r="C81" s="139"/>
    </row>
    <row r="82" spans="2:3" x14ac:dyDescent="0.2">
      <c r="B82" s="140"/>
      <c r="C82" s="139"/>
    </row>
    <row r="83" spans="2:3" x14ac:dyDescent="0.2">
      <c r="C83" s="135"/>
    </row>
    <row r="84" spans="2:3" x14ac:dyDescent="0.2">
      <c r="C84" s="135"/>
    </row>
  </sheetData>
  <mergeCells count="60">
    <mergeCell ref="A41:F41"/>
    <mergeCell ref="A42:E42"/>
    <mergeCell ref="A43:E43"/>
    <mergeCell ref="A44:E44"/>
    <mergeCell ref="A45:E45"/>
    <mergeCell ref="A77:C77"/>
    <mergeCell ref="D77:E77"/>
    <mergeCell ref="B74:C74"/>
    <mergeCell ref="D74:E74"/>
    <mergeCell ref="B75:C75"/>
    <mergeCell ref="D75:E75"/>
    <mergeCell ref="B76:C76"/>
    <mergeCell ref="D76:E76"/>
    <mergeCell ref="B70:C70"/>
    <mergeCell ref="D70:E70"/>
    <mergeCell ref="F70:G70"/>
    <mergeCell ref="A71:H71"/>
    <mergeCell ref="B73:C73"/>
    <mergeCell ref="D73:E73"/>
    <mergeCell ref="A67:H67"/>
    <mergeCell ref="B68:C68"/>
    <mergeCell ref="D68:E68"/>
    <mergeCell ref="F68:G68"/>
    <mergeCell ref="B69:C69"/>
    <mergeCell ref="D69:E69"/>
    <mergeCell ref="F69:G69"/>
    <mergeCell ref="A65:H65"/>
    <mergeCell ref="A19:H19"/>
    <mergeCell ref="A20:H20"/>
    <mergeCell ref="A23:H23"/>
    <mergeCell ref="A25:H25"/>
    <mergeCell ref="A26:A27"/>
    <mergeCell ref="B26:B27"/>
    <mergeCell ref="C26:C27"/>
    <mergeCell ref="D26:D27"/>
    <mergeCell ref="E26:F26"/>
    <mergeCell ref="G26:H26"/>
    <mergeCell ref="A40:D40"/>
    <mergeCell ref="A64:B64"/>
    <mergeCell ref="A46:E46"/>
    <mergeCell ref="C49:C63"/>
    <mergeCell ref="F49:F63"/>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891F9-2916-4E5C-B79F-134324323D37}">
  <dimension ref="A1:I89"/>
  <sheetViews>
    <sheetView topLeftCell="A74" workbookViewId="0">
      <selection activeCell="B86" sqref="B86:C89"/>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105</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01.07.25'!$D$43</f>
        <v>7526.7</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01.07.25'!$AC$43+'[2]Оригинал Тариф с 01.07.25'!$AE$43)/2</f>
        <v>0.495</v>
      </c>
      <c r="E28" s="20">
        <f>$G$21</f>
        <v>7526.7</v>
      </c>
      <c r="F28" s="20">
        <f>D28*E28*12</f>
        <v>44708.597999999998</v>
      </c>
      <c r="G28" s="20">
        <f>E28</f>
        <v>7526.7</v>
      </c>
      <c r="H28" s="20">
        <f>D28*G28*12</f>
        <v>44708.597999999998</v>
      </c>
    </row>
    <row r="29" spans="1:8" ht="25.5" x14ac:dyDescent="0.2">
      <c r="A29" s="29">
        <v>2</v>
      </c>
      <c r="B29" s="30" t="s">
        <v>67</v>
      </c>
      <c r="C29" s="18" t="s">
        <v>15</v>
      </c>
      <c r="D29" s="19">
        <f>('[2]Оригинал Тариф с 01.07.25'!$K$43+'[2]Оригинал Тариф с 01.07.25'!$M$43)/2</f>
        <v>0.215</v>
      </c>
      <c r="E29" s="20">
        <f t="shared" ref="E29:E41" si="0">$G$21</f>
        <v>7526.7</v>
      </c>
      <c r="F29" s="20">
        <f t="shared" ref="F29:F41" si="1">D29*E29*12</f>
        <v>19418.885999999999</v>
      </c>
      <c r="G29" s="20">
        <f t="shared" ref="G29:G41" si="2">E29</f>
        <v>7526.7</v>
      </c>
      <c r="H29" s="20">
        <f t="shared" ref="H29:H41" si="3">D29*G29*12</f>
        <v>19418.885999999999</v>
      </c>
    </row>
    <row r="30" spans="1:8" ht="25.5" x14ac:dyDescent="0.2">
      <c r="A30" s="29">
        <v>3</v>
      </c>
      <c r="B30" s="30" t="s">
        <v>12</v>
      </c>
      <c r="C30" s="18" t="s">
        <v>15</v>
      </c>
      <c r="D30" s="19">
        <f>('[2]Оригинал Тариф с 01.07.25'!$AX$43+'[2]Оригинал Тариф с 01.07.25'!$AZ$43)/2</f>
        <v>1.595</v>
      </c>
      <c r="E30" s="20">
        <f t="shared" si="0"/>
        <v>7526.7</v>
      </c>
      <c r="F30" s="20">
        <f t="shared" si="1"/>
        <v>144061.038</v>
      </c>
      <c r="G30" s="20">
        <f t="shared" si="2"/>
        <v>7526.7</v>
      </c>
      <c r="H30" s="20">
        <f t="shared" si="3"/>
        <v>144061.038</v>
      </c>
    </row>
    <row r="31" spans="1:8" ht="38.25" x14ac:dyDescent="0.2">
      <c r="A31" s="29">
        <v>4</v>
      </c>
      <c r="B31" s="30" t="s">
        <v>13</v>
      </c>
      <c r="C31" s="18" t="s">
        <v>15</v>
      </c>
      <c r="D31" s="19">
        <f>('[2]Оригинал Тариф с 01.07.25'!$N$43+'[2]Оригинал Тариф с 01.07.25'!$P$43)/2</f>
        <v>2.9950000000000001</v>
      </c>
      <c r="E31" s="20">
        <f t="shared" si="0"/>
        <v>7526.7</v>
      </c>
      <c r="F31" s="20">
        <f t="shared" si="1"/>
        <v>270509.598</v>
      </c>
      <c r="G31" s="20">
        <f t="shared" si="2"/>
        <v>7526.7</v>
      </c>
      <c r="H31" s="20">
        <f t="shared" si="3"/>
        <v>270509.598</v>
      </c>
    </row>
    <row r="32" spans="1:8" ht="25.5" x14ac:dyDescent="0.2">
      <c r="A32" s="29">
        <v>5</v>
      </c>
      <c r="B32" s="30" t="s">
        <v>23</v>
      </c>
      <c r="C32" s="18" t="s">
        <v>15</v>
      </c>
      <c r="D32" s="19">
        <f>('[2]Оригинал Тариф с 01.07.25'!$H$43+'[2]Оригинал Тариф с 01.07.25'!$J$43)/2</f>
        <v>2.09</v>
      </c>
      <c r="E32" s="20">
        <f t="shared" si="0"/>
        <v>7526.7</v>
      </c>
      <c r="F32" s="20">
        <f t="shared" si="1"/>
        <v>188769.63599999997</v>
      </c>
      <c r="G32" s="20">
        <f t="shared" si="2"/>
        <v>7526.7</v>
      </c>
      <c r="H32" s="20">
        <f t="shared" si="3"/>
        <v>188769.63599999997</v>
      </c>
    </row>
    <row r="33" spans="1:9" ht="76.5" x14ac:dyDescent="0.2">
      <c r="A33" s="29">
        <v>6</v>
      </c>
      <c r="B33" s="30" t="s">
        <v>17</v>
      </c>
      <c r="C33" s="18" t="s">
        <v>15</v>
      </c>
      <c r="D33" s="19">
        <f>('[2]Оригинал Тариф с 01.07.25'!$W$43+'[2]Оригинал Тариф с 01.07.25'!$Y$43)/2</f>
        <v>1.2850000000000001</v>
      </c>
      <c r="E33" s="20">
        <f t="shared" si="0"/>
        <v>7526.7</v>
      </c>
      <c r="F33" s="20">
        <f t="shared" si="1"/>
        <v>116061.71400000001</v>
      </c>
      <c r="G33" s="20">
        <f t="shared" si="2"/>
        <v>7526.7</v>
      </c>
      <c r="H33" s="20">
        <f t="shared" si="3"/>
        <v>116061.71400000001</v>
      </c>
    </row>
    <row r="34" spans="1:9" ht="76.5" x14ac:dyDescent="0.2">
      <c r="A34" s="29">
        <v>7</v>
      </c>
      <c r="B34" s="30" t="s">
        <v>18</v>
      </c>
      <c r="C34" s="18" t="s">
        <v>15</v>
      </c>
      <c r="D34" s="19">
        <f>('[2]Оригинал Тариф с 01.07.25'!$AI$43+'[2]Оригинал Тариф с 01.07.25'!$AK$43)/2</f>
        <v>1.72</v>
      </c>
      <c r="E34" s="20">
        <f t="shared" si="0"/>
        <v>7526.7</v>
      </c>
      <c r="F34" s="20">
        <f t="shared" si="1"/>
        <v>155351.08799999999</v>
      </c>
      <c r="G34" s="20">
        <f t="shared" si="2"/>
        <v>7526.7</v>
      </c>
      <c r="H34" s="20">
        <f t="shared" si="3"/>
        <v>155351.08799999999</v>
      </c>
    </row>
    <row r="35" spans="1:9" ht="76.5" x14ac:dyDescent="0.2">
      <c r="A35" s="29">
        <v>8</v>
      </c>
      <c r="B35" s="30" t="s">
        <v>19</v>
      </c>
      <c r="C35" s="18" t="s">
        <v>15</v>
      </c>
      <c r="D35" s="19">
        <f>('[2]Оригинал Тариф с 01.07.25'!$AO$43+'[2]Оригинал Тариф с 01.07.25'!$AQ$43)/2</f>
        <v>0.42</v>
      </c>
      <c r="E35" s="20">
        <f t="shared" si="0"/>
        <v>7526.7</v>
      </c>
      <c r="F35" s="20">
        <f t="shared" si="1"/>
        <v>37934.567999999999</v>
      </c>
      <c r="G35" s="20">
        <f t="shared" si="2"/>
        <v>7526.7</v>
      </c>
      <c r="H35" s="20">
        <f t="shared" si="3"/>
        <v>37934.567999999999</v>
      </c>
    </row>
    <row r="36" spans="1:9" ht="76.5" x14ac:dyDescent="0.2">
      <c r="A36" s="29">
        <v>9</v>
      </c>
      <c r="B36" s="30" t="s">
        <v>20</v>
      </c>
      <c r="C36" s="18" t="s">
        <v>15</v>
      </c>
      <c r="D36" s="19">
        <f>('[2]Оригинал Тариф с 01.07.25'!$AR$43+'[2]Оригинал Тариф с 01.07.25'!$AT$43)/2</f>
        <v>0.16500000000000001</v>
      </c>
      <c r="E36" s="20">
        <f t="shared" si="0"/>
        <v>7526.7</v>
      </c>
      <c r="F36" s="20">
        <f t="shared" si="1"/>
        <v>14902.866000000002</v>
      </c>
      <c r="G36" s="20">
        <f t="shared" si="2"/>
        <v>7526.7</v>
      </c>
      <c r="H36" s="20">
        <f t="shared" si="3"/>
        <v>14902.866000000002</v>
      </c>
    </row>
    <row r="37" spans="1:9" ht="76.5" x14ac:dyDescent="0.2">
      <c r="A37" s="29">
        <v>10</v>
      </c>
      <c r="B37" s="30" t="s">
        <v>68</v>
      </c>
      <c r="C37" s="18" t="s">
        <v>15</v>
      </c>
      <c r="D37" s="19">
        <f>('[2]Оригинал Тариф с 01.07.25'!$AL$43+'[2]Оригинал Тариф с 01.07.25'!$AN$43)/2</f>
        <v>0.56499999999999995</v>
      </c>
      <c r="E37" s="20">
        <f t="shared" si="0"/>
        <v>7526.7</v>
      </c>
      <c r="F37" s="20">
        <f t="shared" si="1"/>
        <v>51031.025999999991</v>
      </c>
      <c r="G37" s="20">
        <f t="shared" si="2"/>
        <v>7526.7</v>
      </c>
      <c r="H37" s="20">
        <f t="shared" si="3"/>
        <v>51031.025999999991</v>
      </c>
    </row>
    <row r="38" spans="1:9" ht="25.5" x14ac:dyDescent="0.2">
      <c r="A38" s="29">
        <v>11</v>
      </c>
      <c r="B38" s="30" t="s">
        <v>14</v>
      </c>
      <c r="C38" s="18" t="s">
        <v>15</v>
      </c>
      <c r="D38" s="19">
        <f>('[2]Оригинал Тариф с 01.07.25'!$AF$43+'[2]Оригинал Тариф с 01.07.25'!$AH$43)/2</f>
        <v>0.46499999999999997</v>
      </c>
      <c r="E38" s="20">
        <f t="shared" si="0"/>
        <v>7526.7</v>
      </c>
      <c r="F38" s="20">
        <f t="shared" si="1"/>
        <v>41998.985999999997</v>
      </c>
      <c r="G38" s="20">
        <f t="shared" si="2"/>
        <v>7526.7</v>
      </c>
      <c r="H38" s="20">
        <f t="shared" si="3"/>
        <v>41998.985999999997</v>
      </c>
    </row>
    <row r="39" spans="1:9" x14ac:dyDescent="0.2">
      <c r="A39" s="29">
        <v>12</v>
      </c>
      <c r="B39" s="30" t="s">
        <v>69</v>
      </c>
      <c r="C39" s="18" t="s">
        <v>15</v>
      </c>
      <c r="D39" s="19">
        <f>('[2]Оригинал Тариф с 01.07.25'!$T$43+'[2]Оригинал Тариф с 01.07.25'!$V$43)/2</f>
        <v>0.92500000000000004</v>
      </c>
      <c r="E39" s="20">
        <f t="shared" si="0"/>
        <v>7526.7</v>
      </c>
      <c r="F39" s="20">
        <f t="shared" si="1"/>
        <v>83546.37</v>
      </c>
      <c r="G39" s="20">
        <f t="shared" si="2"/>
        <v>7526.7</v>
      </c>
      <c r="H39" s="20">
        <f t="shared" si="3"/>
        <v>83546.37</v>
      </c>
    </row>
    <row r="40" spans="1:9" ht="38.25" x14ac:dyDescent="0.2">
      <c r="A40" s="29">
        <v>13</v>
      </c>
      <c r="B40" s="30" t="s">
        <v>21</v>
      </c>
      <c r="C40" s="18" t="s">
        <v>15</v>
      </c>
      <c r="D40" s="19">
        <f>('[2]Оригинал Тариф с 01.07.25'!$Q$43+'[2]Оригинал Тариф с 01.07.25'!$S$43)/2</f>
        <v>2.89</v>
      </c>
      <c r="E40" s="20">
        <f t="shared" si="0"/>
        <v>7526.7</v>
      </c>
      <c r="F40" s="20">
        <f t="shared" si="1"/>
        <v>261025.95600000001</v>
      </c>
      <c r="G40" s="20">
        <f t="shared" si="2"/>
        <v>7526.7</v>
      </c>
      <c r="H40" s="20">
        <f t="shared" si="3"/>
        <v>261025.95600000001</v>
      </c>
    </row>
    <row r="41" spans="1:9" x14ac:dyDescent="0.2">
      <c r="A41" s="29">
        <v>14</v>
      </c>
      <c r="B41" s="30" t="s">
        <v>70</v>
      </c>
      <c r="C41" s="18" t="s">
        <v>15</v>
      </c>
      <c r="D41" s="19">
        <f>('[2]Оригинал Тариф с 01.07.25'!$Z$43+'[2]Оригинал Тариф с 01.07.25'!$AB$43)/2</f>
        <v>5.6400000000000006</v>
      </c>
      <c r="E41" s="20">
        <f t="shared" si="0"/>
        <v>7526.7</v>
      </c>
      <c r="F41" s="20">
        <f t="shared" si="1"/>
        <v>509407.05600000004</v>
      </c>
      <c r="G41" s="20">
        <f t="shared" si="2"/>
        <v>7526.7</v>
      </c>
      <c r="H41" s="20">
        <f t="shared" si="3"/>
        <v>509407.05600000004</v>
      </c>
    </row>
    <row r="42" spans="1:9" ht="15" customHeight="1" x14ac:dyDescent="0.2">
      <c r="A42" s="212" t="s">
        <v>6</v>
      </c>
      <c r="B42" s="213"/>
      <c r="C42" s="213"/>
      <c r="D42" s="214"/>
      <c r="E42" s="21"/>
      <c r="F42" s="21">
        <f>SUM(F28:F41)</f>
        <v>1938727.3859999999</v>
      </c>
      <c r="G42" s="21"/>
      <c r="H42" s="21">
        <f>SUM(H28:H41)</f>
        <v>1938727.3859999999</v>
      </c>
    </row>
    <row r="43" spans="1:9" ht="39" customHeight="1" x14ac:dyDescent="0.2">
      <c r="A43" s="155" t="s">
        <v>134</v>
      </c>
      <c r="B43" s="169"/>
      <c r="C43" s="169"/>
      <c r="D43" s="169"/>
      <c r="E43" s="169"/>
      <c r="F43" s="169"/>
      <c r="G43"/>
      <c r="H43"/>
    </row>
    <row r="44" spans="1:9" ht="26.25" customHeight="1" x14ac:dyDescent="0.2">
      <c r="A44" s="232" t="s">
        <v>135</v>
      </c>
      <c r="B44" s="232"/>
      <c r="C44" s="232"/>
      <c r="D44" s="232"/>
      <c r="E44" s="232"/>
      <c r="F44" s="54">
        <v>-491712.69300000009</v>
      </c>
      <c r="G44"/>
      <c r="H44"/>
    </row>
    <row r="45" spans="1:9" ht="50.25" customHeight="1" x14ac:dyDescent="0.2">
      <c r="A45" s="232" t="s">
        <v>125</v>
      </c>
      <c r="B45" s="232"/>
      <c r="C45" s="232"/>
      <c r="D45" s="232"/>
      <c r="E45" s="232"/>
      <c r="F45" s="54">
        <v>340056.30599999998</v>
      </c>
      <c r="G45"/>
      <c r="H45" s="43"/>
      <c r="I45" s="43"/>
    </row>
    <row r="46" spans="1:9" ht="30.75" customHeight="1" x14ac:dyDescent="0.2">
      <c r="A46" s="233" t="s">
        <v>142</v>
      </c>
      <c r="B46" s="234"/>
      <c r="C46" s="234"/>
      <c r="D46" s="234"/>
      <c r="E46" s="235"/>
      <c r="F46" s="54">
        <v>5821.2</v>
      </c>
      <c r="G46"/>
      <c r="H46" s="43"/>
      <c r="I46" s="43"/>
    </row>
    <row r="47" spans="1:9" ht="30.75" customHeight="1" x14ac:dyDescent="0.2">
      <c r="A47" s="233" t="s">
        <v>126</v>
      </c>
      <c r="B47" s="234"/>
      <c r="C47" s="234"/>
      <c r="D47" s="234"/>
      <c r="E47" s="235"/>
      <c r="F47" s="54">
        <f>F44+F45+F46</f>
        <v>-145835.18700000009</v>
      </c>
      <c r="G47"/>
      <c r="H47" s="43"/>
      <c r="I47" s="43"/>
    </row>
    <row r="48" spans="1:9" ht="24.75" customHeight="1" x14ac:dyDescent="0.2">
      <c r="A48" s="232" t="s">
        <v>127</v>
      </c>
      <c r="B48" s="232"/>
      <c r="C48" s="232"/>
      <c r="D48" s="232"/>
      <c r="E48" s="232"/>
      <c r="F48" s="54">
        <v>158338.9</v>
      </c>
      <c r="G48"/>
      <c r="H48"/>
    </row>
    <row r="49" spans="1:8" ht="27" customHeight="1" x14ac:dyDescent="0.2">
      <c r="A49" s="232" t="s">
        <v>128</v>
      </c>
      <c r="B49" s="232"/>
      <c r="C49" s="232"/>
      <c r="D49" s="232"/>
      <c r="E49" s="232"/>
      <c r="F49" s="62">
        <f>F47-F48</f>
        <v>-304174.08700000006</v>
      </c>
      <c r="G49"/>
      <c r="H49"/>
    </row>
    <row r="50" spans="1:8" ht="16.5" customHeight="1" x14ac:dyDescent="0.2">
      <c r="A50" s="40"/>
      <c r="B50" s="41"/>
      <c r="C50" s="41"/>
      <c r="D50" s="41"/>
      <c r="E50" s="41"/>
      <c r="F50" s="41"/>
      <c r="G50"/>
      <c r="H50"/>
    </row>
    <row r="51" spans="1:8" ht="145.35" customHeight="1" x14ac:dyDescent="0.2">
      <c r="A51" s="44" t="s">
        <v>1</v>
      </c>
      <c r="B51" s="45" t="s">
        <v>8</v>
      </c>
      <c r="C51" s="46" t="s">
        <v>41</v>
      </c>
      <c r="D51" s="1" t="s">
        <v>9</v>
      </c>
      <c r="E51" s="2" t="s">
        <v>42</v>
      </c>
      <c r="F51" s="2" t="s">
        <v>43</v>
      </c>
      <c r="G51"/>
      <c r="H51"/>
    </row>
    <row r="52" spans="1:8" ht="24.95" customHeight="1" x14ac:dyDescent="0.2">
      <c r="A52" s="60">
        <v>1</v>
      </c>
      <c r="B52" s="95" t="s">
        <v>687</v>
      </c>
      <c r="C52" s="141" t="s">
        <v>130</v>
      </c>
      <c r="D52" s="57">
        <v>719.96</v>
      </c>
      <c r="E52" s="18" t="s">
        <v>145</v>
      </c>
      <c r="F52" s="207" t="s">
        <v>131</v>
      </c>
      <c r="G52"/>
      <c r="H52"/>
    </row>
    <row r="53" spans="1:8" ht="32.25" customHeight="1" x14ac:dyDescent="0.2">
      <c r="A53" s="60">
        <v>2</v>
      </c>
      <c r="B53" s="95" t="s">
        <v>688</v>
      </c>
      <c r="C53" s="215"/>
      <c r="D53" s="57">
        <v>38768.149999999994</v>
      </c>
      <c r="E53" s="18" t="s">
        <v>689</v>
      </c>
      <c r="F53" s="208"/>
      <c r="G53"/>
      <c r="H53"/>
    </row>
    <row r="54" spans="1:8" ht="30.75" customHeight="1" x14ac:dyDescent="0.2">
      <c r="A54" s="60">
        <v>3</v>
      </c>
      <c r="B54" s="95" t="s">
        <v>690</v>
      </c>
      <c r="C54" s="215"/>
      <c r="D54" s="57">
        <v>1368.32</v>
      </c>
      <c r="E54" s="57"/>
      <c r="F54" s="208"/>
      <c r="G54"/>
      <c r="H54"/>
    </row>
    <row r="55" spans="1:8" ht="24.95" customHeight="1" x14ac:dyDescent="0.2">
      <c r="A55" s="60">
        <v>4</v>
      </c>
      <c r="B55" s="95" t="s">
        <v>691</v>
      </c>
      <c r="C55" s="215"/>
      <c r="D55" s="57">
        <v>2429.25</v>
      </c>
      <c r="E55" s="18" t="s">
        <v>145</v>
      </c>
      <c r="F55" s="208"/>
      <c r="G55"/>
      <c r="H55"/>
    </row>
    <row r="56" spans="1:8" ht="32.25" customHeight="1" x14ac:dyDescent="0.2">
      <c r="A56" s="60">
        <v>5</v>
      </c>
      <c r="B56" s="95" t="s">
        <v>692</v>
      </c>
      <c r="C56" s="215"/>
      <c r="D56" s="57">
        <v>494.32</v>
      </c>
      <c r="E56" s="57"/>
      <c r="F56" s="208"/>
      <c r="G56"/>
      <c r="H56"/>
    </row>
    <row r="57" spans="1:8" ht="30.75" customHeight="1" x14ac:dyDescent="0.2">
      <c r="A57" s="60">
        <v>6</v>
      </c>
      <c r="B57" s="95" t="s">
        <v>693</v>
      </c>
      <c r="C57" s="215"/>
      <c r="D57" s="57">
        <v>12502.5</v>
      </c>
      <c r="E57" s="18" t="s">
        <v>694</v>
      </c>
      <c r="F57" s="208"/>
      <c r="G57"/>
      <c r="H57"/>
    </row>
    <row r="58" spans="1:8" ht="24.95" customHeight="1" x14ac:dyDescent="0.2">
      <c r="A58" s="60">
        <v>7</v>
      </c>
      <c r="B58" s="95" t="s">
        <v>695</v>
      </c>
      <c r="C58" s="215"/>
      <c r="D58" s="57">
        <v>5542.8</v>
      </c>
      <c r="E58" s="57" t="s">
        <v>227</v>
      </c>
      <c r="F58" s="208"/>
      <c r="G58"/>
      <c r="H58"/>
    </row>
    <row r="59" spans="1:8" ht="29.25" customHeight="1" x14ac:dyDescent="0.2">
      <c r="A59" s="60">
        <v>8</v>
      </c>
      <c r="B59" s="95" t="s">
        <v>696</v>
      </c>
      <c r="C59" s="215"/>
      <c r="D59" s="57">
        <v>2851.03</v>
      </c>
      <c r="E59" s="18" t="s">
        <v>185</v>
      </c>
      <c r="F59" s="208"/>
      <c r="G59"/>
      <c r="H59"/>
    </row>
    <row r="60" spans="1:8" ht="31.5" customHeight="1" x14ac:dyDescent="0.2">
      <c r="A60" s="60">
        <v>9</v>
      </c>
      <c r="B60" s="95" t="s">
        <v>697</v>
      </c>
      <c r="C60" s="215"/>
      <c r="D60" s="57">
        <v>6000</v>
      </c>
      <c r="E60" s="57"/>
      <c r="F60" s="208"/>
      <c r="G60"/>
      <c r="H60"/>
    </row>
    <row r="61" spans="1:8" ht="65.25" customHeight="1" x14ac:dyDescent="0.2">
      <c r="A61" s="60">
        <v>10</v>
      </c>
      <c r="B61" s="95" t="s">
        <v>698</v>
      </c>
      <c r="C61" s="215"/>
      <c r="D61" s="57">
        <v>43057.210000000006</v>
      </c>
      <c r="E61" s="18" t="s">
        <v>699</v>
      </c>
      <c r="F61" s="208"/>
      <c r="G61"/>
      <c r="H61"/>
    </row>
    <row r="62" spans="1:8" ht="26.25" customHeight="1" x14ac:dyDescent="0.2">
      <c r="A62" s="60">
        <v>11</v>
      </c>
      <c r="B62" s="95" t="s">
        <v>700</v>
      </c>
      <c r="C62" s="215"/>
      <c r="D62" s="57">
        <v>900.42</v>
      </c>
      <c r="E62" s="57"/>
      <c r="F62" s="208"/>
      <c r="G62"/>
      <c r="H62"/>
    </row>
    <row r="63" spans="1:8" ht="35.25" customHeight="1" x14ac:dyDescent="0.2">
      <c r="A63" s="60">
        <v>12</v>
      </c>
      <c r="B63" s="95" t="s">
        <v>701</v>
      </c>
      <c r="C63" s="215"/>
      <c r="D63" s="57">
        <v>7927.5599999999995</v>
      </c>
      <c r="E63" s="18" t="s">
        <v>160</v>
      </c>
      <c r="F63" s="208"/>
      <c r="G63"/>
      <c r="H63"/>
    </row>
    <row r="64" spans="1:8" ht="24.95" customHeight="1" x14ac:dyDescent="0.2">
      <c r="A64" s="60">
        <v>13</v>
      </c>
      <c r="B64" s="111" t="s">
        <v>702</v>
      </c>
      <c r="C64" s="215"/>
      <c r="D64" s="57">
        <v>51.37</v>
      </c>
      <c r="E64" s="57"/>
      <c r="F64" s="208"/>
      <c r="G64"/>
      <c r="H64"/>
    </row>
    <row r="65" spans="1:8" ht="46.5" customHeight="1" x14ac:dyDescent="0.2">
      <c r="A65" s="60">
        <v>14</v>
      </c>
      <c r="B65" s="95" t="s">
        <v>703</v>
      </c>
      <c r="C65" s="215"/>
      <c r="D65" s="57">
        <v>5545.1900000000005</v>
      </c>
      <c r="E65" s="18" t="s">
        <v>704</v>
      </c>
      <c r="F65" s="208"/>
      <c r="G65"/>
      <c r="H65"/>
    </row>
    <row r="66" spans="1:8" ht="36" customHeight="1" x14ac:dyDescent="0.2">
      <c r="A66" s="60">
        <v>15</v>
      </c>
      <c r="B66" s="95" t="s">
        <v>705</v>
      </c>
      <c r="C66" s="215"/>
      <c r="D66" s="57">
        <v>12267.8</v>
      </c>
      <c r="E66" s="18" t="s">
        <v>706</v>
      </c>
      <c r="F66" s="208"/>
      <c r="G66"/>
      <c r="H66"/>
    </row>
    <row r="67" spans="1:8" ht="24.95" customHeight="1" x14ac:dyDescent="0.2">
      <c r="A67" s="60">
        <v>16</v>
      </c>
      <c r="B67" s="111" t="s">
        <v>129</v>
      </c>
      <c r="C67" s="215"/>
      <c r="D67" s="57">
        <v>1200</v>
      </c>
      <c r="E67" s="57"/>
      <c r="F67" s="208"/>
      <c r="G67"/>
      <c r="H67"/>
    </row>
    <row r="68" spans="1:8" ht="98.25" customHeight="1" x14ac:dyDescent="0.2">
      <c r="A68" s="60">
        <v>17</v>
      </c>
      <c r="B68" s="95" t="s">
        <v>707</v>
      </c>
      <c r="C68" s="216"/>
      <c r="D68" s="57">
        <v>16713.02</v>
      </c>
      <c r="E68" s="18" t="s">
        <v>708</v>
      </c>
      <c r="F68" s="209"/>
      <c r="G68"/>
      <c r="H68"/>
    </row>
    <row r="69" spans="1:8" ht="33" customHeight="1" x14ac:dyDescent="0.2">
      <c r="A69" s="146" t="s">
        <v>6</v>
      </c>
      <c r="B69" s="148"/>
      <c r="C69" s="52"/>
      <c r="D69" s="53">
        <f>SUM(D52:D68)</f>
        <v>158338.89999999997</v>
      </c>
      <c r="E69" s="61"/>
      <c r="F69" s="12"/>
      <c r="G69"/>
      <c r="H69"/>
    </row>
    <row r="70" spans="1:8" ht="19.5" customHeight="1" x14ac:dyDescent="0.2">
      <c r="A70" s="196" t="s">
        <v>59</v>
      </c>
      <c r="B70" s="196"/>
      <c r="C70" s="196"/>
      <c r="D70" s="196"/>
      <c r="E70" s="196"/>
      <c r="F70" s="196"/>
      <c r="G70" s="196"/>
      <c r="H70" s="196"/>
    </row>
    <row r="71" spans="1:8" ht="18.75" x14ac:dyDescent="0.2">
      <c r="A71" s="10"/>
      <c r="B71" s="10"/>
      <c r="C71" s="10"/>
      <c r="D71" s="10"/>
      <c r="E71" s="10"/>
      <c r="F71" s="10"/>
      <c r="G71" s="35">
        <f>'[1]Оригинал Тариф с 01.07.25'!$BK$43</f>
        <v>457472.826</v>
      </c>
      <c r="H71" s="10"/>
    </row>
    <row r="72" spans="1:8" ht="41.25" customHeight="1" x14ac:dyDescent="0.2">
      <c r="A72" s="155" t="s">
        <v>28</v>
      </c>
      <c r="B72" s="155"/>
      <c r="C72" s="155"/>
      <c r="D72" s="155"/>
      <c r="E72" s="155"/>
      <c r="F72" s="155"/>
      <c r="G72" s="155"/>
      <c r="H72" s="155"/>
    </row>
    <row r="73" spans="1:8" ht="138" customHeight="1" x14ac:dyDescent="0.2">
      <c r="A73" s="6" t="s">
        <v>29</v>
      </c>
      <c r="B73" s="156" t="s">
        <v>30</v>
      </c>
      <c r="C73" s="156"/>
      <c r="D73" s="156" t="s">
        <v>31</v>
      </c>
      <c r="E73" s="156"/>
      <c r="F73" s="156" t="s">
        <v>32</v>
      </c>
      <c r="G73" s="156"/>
    </row>
    <row r="74" spans="1:8" ht="15.75" x14ac:dyDescent="0.2">
      <c r="A74" s="4">
        <v>1</v>
      </c>
      <c r="B74" s="197">
        <v>2</v>
      </c>
      <c r="C74" s="197"/>
      <c r="D74" s="197">
        <v>3</v>
      </c>
      <c r="E74" s="197"/>
      <c r="F74" s="197">
        <v>4</v>
      </c>
      <c r="G74" s="197"/>
    </row>
    <row r="75" spans="1:8" ht="12.75" customHeight="1" x14ac:dyDescent="0.2">
      <c r="A75" s="6"/>
      <c r="B75" s="157">
        <v>3</v>
      </c>
      <c r="C75" s="159"/>
      <c r="D75" s="157">
        <v>1</v>
      </c>
      <c r="E75" s="159"/>
      <c r="F75" s="225">
        <v>22978</v>
      </c>
      <c r="G75" s="226"/>
    </row>
    <row r="76" spans="1:8" ht="107.25" customHeight="1" x14ac:dyDescent="0.2">
      <c r="A76" s="155" t="s">
        <v>33</v>
      </c>
      <c r="B76" s="155"/>
      <c r="C76" s="155"/>
      <c r="D76" s="155"/>
      <c r="E76" s="155"/>
      <c r="F76" s="155"/>
      <c r="G76" s="155"/>
      <c r="H76" s="155"/>
    </row>
    <row r="77" spans="1:8" ht="15.75" x14ac:dyDescent="0.2">
      <c r="A77" s="5"/>
    </row>
    <row r="78" spans="1:8" ht="63" x14ac:dyDescent="0.2">
      <c r="A78" s="6" t="s">
        <v>29</v>
      </c>
      <c r="B78" s="156" t="s">
        <v>34</v>
      </c>
      <c r="C78" s="156"/>
      <c r="D78" s="156" t="s">
        <v>35</v>
      </c>
      <c r="E78" s="156"/>
      <c r="F78" s="6" t="s">
        <v>36</v>
      </c>
      <c r="G78" s="6" t="s">
        <v>37</v>
      </c>
      <c r="H78" s="4" t="s">
        <v>38</v>
      </c>
    </row>
    <row r="79" spans="1:8" ht="15.75" x14ac:dyDescent="0.2">
      <c r="A79" s="6">
        <v>1</v>
      </c>
      <c r="B79" s="156">
        <v>2</v>
      </c>
      <c r="C79" s="156"/>
      <c r="D79" s="156">
        <v>3</v>
      </c>
      <c r="E79" s="156"/>
      <c r="F79" s="6">
        <v>4</v>
      </c>
      <c r="G79" s="6">
        <v>5</v>
      </c>
      <c r="H79" s="4">
        <v>6</v>
      </c>
    </row>
    <row r="80" spans="1:8" ht="47.25" customHeight="1" x14ac:dyDescent="0.2">
      <c r="A80" s="6">
        <v>1</v>
      </c>
      <c r="B80" s="156" t="s">
        <v>39</v>
      </c>
      <c r="C80" s="156"/>
      <c r="D80" s="164">
        <v>1644958.23</v>
      </c>
      <c r="E80" s="164"/>
      <c r="F80" s="4">
        <v>3920342.58</v>
      </c>
      <c r="G80" s="4">
        <v>3934931.05</v>
      </c>
      <c r="H80" s="4">
        <f>F80-G80+D80</f>
        <v>1630369.7600000002</v>
      </c>
    </row>
    <row r="81" spans="1:8" ht="44.25" customHeight="1" x14ac:dyDescent="0.2">
      <c r="A81" s="6">
        <v>2</v>
      </c>
      <c r="B81" s="156" t="s">
        <v>40</v>
      </c>
      <c r="C81" s="156"/>
      <c r="D81" s="160">
        <v>1952.64</v>
      </c>
      <c r="E81" s="161"/>
      <c r="F81" s="4">
        <v>23784.62</v>
      </c>
      <c r="G81" s="4">
        <v>23647.19</v>
      </c>
      <c r="H81" s="4">
        <f>F81-G81+D81</f>
        <v>2090.0700000000006</v>
      </c>
    </row>
    <row r="82" spans="1:8" ht="15.75" customHeight="1" x14ac:dyDescent="0.2">
      <c r="A82" s="157" t="s">
        <v>22</v>
      </c>
      <c r="B82" s="158"/>
      <c r="C82" s="159"/>
      <c r="D82" s="165"/>
      <c r="E82" s="165"/>
      <c r="F82" s="6"/>
      <c r="G82" s="6"/>
      <c r="H82" s="4"/>
    </row>
    <row r="86" spans="1:8" x14ac:dyDescent="0.2">
      <c r="B86" s="140"/>
      <c r="C86" s="139"/>
    </row>
    <row r="87" spans="1:8" x14ac:dyDescent="0.2">
      <c r="B87" s="140"/>
      <c r="C87" s="139"/>
    </row>
    <row r="88" spans="1:8" x14ac:dyDescent="0.2">
      <c r="C88" s="135"/>
    </row>
    <row r="89" spans="1:8" x14ac:dyDescent="0.2">
      <c r="C89" s="135"/>
    </row>
  </sheetData>
  <mergeCells count="61">
    <mergeCell ref="A47:E47"/>
    <mergeCell ref="C52:C68"/>
    <mergeCell ref="F52:F68"/>
    <mergeCell ref="A69:B69"/>
    <mergeCell ref="A48:E48"/>
    <mergeCell ref="A49:E49"/>
    <mergeCell ref="A82:C82"/>
    <mergeCell ref="D82:E82"/>
    <mergeCell ref="B79:C79"/>
    <mergeCell ref="D79:E79"/>
    <mergeCell ref="B80:C80"/>
    <mergeCell ref="D80:E80"/>
    <mergeCell ref="B81:C81"/>
    <mergeCell ref="D81:E81"/>
    <mergeCell ref="B75:C75"/>
    <mergeCell ref="D75:E75"/>
    <mergeCell ref="F75:G75"/>
    <mergeCell ref="A76:H76"/>
    <mergeCell ref="B78:C78"/>
    <mergeCell ref="D78:E78"/>
    <mergeCell ref="A72:H72"/>
    <mergeCell ref="B73:C73"/>
    <mergeCell ref="D73:E73"/>
    <mergeCell ref="F73:G73"/>
    <mergeCell ref="B74:C74"/>
    <mergeCell ref="D74:E74"/>
    <mergeCell ref="F74:G74"/>
    <mergeCell ref="A70:H70"/>
    <mergeCell ref="A19:H19"/>
    <mergeCell ref="A20:H20"/>
    <mergeCell ref="A23:H23"/>
    <mergeCell ref="A25:H25"/>
    <mergeCell ref="A26:A27"/>
    <mergeCell ref="B26:B27"/>
    <mergeCell ref="C26:C27"/>
    <mergeCell ref="D26:D27"/>
    <mergeCell ref="E26:F26"/>
    <mergeCell ref="G26:H26"/>
    <mergeCell ref="A42:D42"/>
    <mergeCell ref="A43:F43"/>
    <mergeCell ref="A44:E44"/>
    <mergeCell ref="A45:E45"/>
    <mergeCell ref="A46:E46"/>
    <mergeCell ref="A18:H18"/>
    <mergeCell ref="A7:H7"/>
    <mergeCell ref="A8:H8"/>
    <mergeCell ref="A9:H9"/>
    <mergeCell ref="A10:H10"/>
    <mergeCell ref="A11:H11"/>
    <mergeCell ref="A12:H12"/>
    <mergeCell ref="A13:H13"/>
    <mergeCell ref="A14:H14"/>
    <mergeCell ref="A15:H15"/>
    <mergeCell ref="A16:H16"/>
    <mergeCell ref="A17:H17"/>
    <mergeCell ref="A6:H6"/>
    <mergeCell ref="G1:H1"/>
    <mergeCell ref="G2:H2"/>
    <mergeCell ref="G3:H3"/>
    <mergeCell ref="G4:H4"/>
    <mergeCell ref="G5:H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407E0-5FFB-4800-827F-E7340E2CF89F}">
  <sheetPr>
    <pageSetUpPr fitToPage="1"/>
  </sheetPr>
  <dimension ref="A1:H91"/>
  <sheetViews>
    <sheetView topLeftCell="A79" zoomScale="84" zoomScaleNormal="84" workbookViewId="0">
      <selection activeCell="B88" sqref="B88:C91"/>
    </sheetView>
  </sheetViews>
  <sheetFormatPr defaultRowHeight="12.75" x14ac:dyDescent="0.2"/>
  <cols>
    <col min="1" max="1" width="5.83203125" style="7" customWidth="1"/>
    <col min="2" max="2" width="46.1640625" style="7" customWidth="1"/>
    <col min="3" max="3" width="18.1640625" style="7" customWidth="1"/>
    <col min="4" max="4" width="16.1640625" style="7" customWidth="1"/>
    <col min="5" max="5" width="18.5" style="7" customWidth="1"/>
    <col min="6" max="6" width="21.6640625" style="7" customWidth="1"/>
    <col min="7" max="7" width="23.5" style="7" customWidth="1"/>
    <col min="8" max="8" width="27.1640625" style="7" customWidth="1"/>
  </cols>
  <sheetData>
    <row r="1" spans="1:8" s="13" customFormat="1" ht="18.75" x14ac:dyDescent="0.3">
      <c r="G1" s="173" t="s">
        <v>44</v>
      </c>
      <c r="H1" s="173"/>
    </row>
    <row r="2" spans="1:8" s="13" customFormat="1" ht="18.75" x14ac:dyDescent="0.3">
      <c r="G2" s="173" t="s">
        <v>45</v>
      </c>
      <c r="H2" s="173"/>
    </row>
    <row r="3" spans="1:8" s="13" customFormat="1" ht="18.75" x14ac:dyDescent="0.3">
      <c r="G3" s="173" t="s">
        <v>46</v>
      </c>
      <c r="H3" s="173"/>
    </row>
    <row r="4" spans="1:8" s="14" customFormat="1" ht="18.75" x14ac:dyDescent="0.3">
      <c r="G4" s="173" t="s">
        <v>47</v>
      </c>
      <c r="H4" s="173"/>
    </row>
    <row r="5" spans="1:8" s="14" customFormat="1" ht="33.75" customHeight="1" x14ac:dyDescent="0.3">
      <c r="G5" s="174" t="s">
        <v>52</v>
      </c>
      <c r="H5" s="174"/>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71</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01.07.25'!$D$8</f>
        <v>12438.2</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4" x14ac:dyDescent="0.2">
      <c r="A28" s="29">
        <v>1</v>
      </c>
      <c r="B28" s="32" t="s">
        <v>11</v>
      </c>
      <c r="C28" s="18" t="s">
        <v>15</v>
      </c>
      <c r="D28" s="19">
        <f>('[2]Оригинал Тариф с 01.07.25'!$AC$8+'[2]Оригинал Тариф с 01.07.25'!$AE$8)/2</f>
        <v>0.495</v>
      </c>
      <c r="E28" s="20">
        <f>'[3]Грунина 2'!$G$9</f>
        <v>12438.2</v>
      </c>
      <c r="F28" s="20">
        <f>D28*E28*12</f>
        <v>73882.90800000001</v>
      </c>
      <c r="G28" s="20">
        <f>E28</f>
        <v>12438.2</v>
      </c>
      <c r="H28" s="20">
        <f>D28*G28*12</f>
        <v>73882.90800000001</v>
      </c>
    </row>
    <row r="29" spans="1:8" ht="24" x14ac:dyDescent="0.2">
      <c r="A29" s="29">
        <v>2</v>
      </c>
      <c r="B29" s="32" t="s">
        <v>67</v>
      </c>
      <c r="C29" s="18" t="s">
        <v>15</v>
      </c>
      <c r="D29" s="19">
        <f>('[2]Оригинал Тариф с 01.07.25'!$K$8+'[2]Оригинал Тариф с 01.07.25'!$M$8)/2</f>
        <v>0.215</v>
      </c>
      <c r="E29" s="20">
        <f>'[3]Грунина 2'!$G$9</f>
        <v>12438.2</v>
      </c>
      <c r="F29" s="20">
        <f t="shared" ref="F29:F41" si="0">D29*E29*12</f>
        <v>32090.556000000004</v>
      </c>
      <c r="G29" s="20">
        <f t="shared" ref="G29:G41" si="1">E29</f>
        <v>12438.2</v>
      </c>
      <c r="H29" s="20">
        <f t="shared" ref="H29:H41" si="2">D29*G29*12</f>
        <v>32090.556000000004</v>
      </c>
    </row>
    <row r="30" spans="1:8" ht="24" x14ac:dyDescent="0.2">
      <c r="A30" s="29">
        <v>3</v>
      </c>
      <c r="B30" s="32" t="s">
        <v>12</v>
      </c>
      <c r="C30" s="18" t="s">
        <v>15</v>
      </c>
      <c r="D30" s="19">
        <f>('[2]Оригинал Тариф с 01.07.25'!$AX$8+'[2]Оригинал Тариф с 01.07.25'!$AZ$8)/2</f>
        <v>1.595</v>
      </c>
      <c r="E30" s="20">
        <f>'[3]Грунина 2'!$G$9</f>
        <v>12438.2</v>
      </c>
      <c r="F30" s="20">
        <f t="shared" si="0"/>
        <v>238067.14799999999</v>
      </c>
      <c r="G30" s="20">
        <f t="shared" si="1"/>
        <v>12438.2</v>
      </c>
      <c r="H30" s="20">
        <f t="shared" si="2"/>
        <v>238067.14799999999</v>
      </c>
    </row>
    <row r="31" spans="1:8" ht="26.25" customHeight="1" x14ac:dyDescent="0.2">
      <c r="A31" s="29">
        <v>4</v>
      </c>
      <c r="B31" s="32" t="s">
        <v>13</v>
      </c>
      <c r="C31" s="18" t="s">
        <v>15</v>
      </c>
      <c r="D31" s="19">
        <f>('[2]Оригинал Тариф с 01.07.25'!$N$8+'[2]Оригинал Тариф с 01.07.25'!$P$8)/2</f>
        <v>2.9950000000000001</v>
      </c>
      <c r="E31" s="20">
        <f>'[3]Грунина 2'!$G$9</f>
        <v>12438.2</v>
      </c>
      <c r="F31" s="20">
        <f t="shared" si="0"/>
        <v>447028.90800000005</v>
      </c>
      <c r="G31" s="20">
        <f t="shared" si="1"/>
        <v>12438.2</v>
      </c>
      <c r="H31" s="20">
        <f t="shared" si="2"/>
        <v>447028.90800000005</v>
      </c>
    </row>
    <row r="32" spans="1:8" ht="24" x14ac:dyDescent="0.2">
      <c r="A32" s="29">
        <v>5</v>
      </c>
      <c r="B32" s="32" t="s">
        <v>23</v>
      </c>
      <c r="C32" s="18" t="s">
        <v>15</v>
      </c>
      <c r="D32" s="19">
        <f>('[2]Оригинал Тариф с 01.07.25'!$H$8+'[2]Оригинал Тариф с 01.07.25'!$J$8)/2</f>
        <v>2.09</v>
      </c>
      <c r="E32" s="20">
        <f>'[3]Грунина 2'!$G$9</f>
        <v>12438.2</v>
      </c>
      <c r="F32" s="20">
        <f t="shared" si="0"/>
        <v>311950.05599999998</v>
      </c>
      <c r="G32" s="20">
        <f t="shared" si="1"/>
        <v>12438.2</v>
      </c>
      <c r="H32" s="20">
        <f t="shared" si="2"/>
        <v>311950.05599999998</v>
      </c>
    </row>
    <row r="33" spans="1:8" ht="72" x14ac:dyDescent="0.2">
      <c r="A33" s="29">
        <v>6</v>
      </c>
      <c r="B33" s="32" t="s">
        <v>17</v>
      </c>
      <c r="C33" s="18" t="s">
        <v>15</v>
      </c>
      <c r="D33" s="19">
        <f>('[2]Оригинал Тариф с 01.07.25'!$W$8+'[2]Оригинал Тариф с 01.07.25'!$Y$8)/2</f>
        <v>1.2050000000000001</v>
      </c>
      <c r="E33" s="20">
        <f>'[3]Грунина 2'!$G$9</f>
        <v>12438.2</v>
      </c>
      <c r="F33" s="20">
        <f t="shared" si="0"/>
        <v>179856.372</v>
      </c>
      <c r="G33" s="20">
        <f t="shared" si="1"/>
        <v>12438.2</v>
      </c>
      <c r="H33" s="20">
        <f t="shared" si="2"/>
        <v>179856.372</v>
      </c>
    </row>
    <row r="34" spans="1:8" ht="60" x14ac:dyDescent="0.2">
      <c r="A34" s="29">
        <v>7</v>
      </c>
      <c r="B34" s="32" t="s">
        <v>18</v>
      </c>
      <c r="C34" s="18" t="s">
        <v>15</v>
      </c>
      <c r="D34" s="19">
        <f>('[2]Оригинал Тариф с 01.07.25'!$AI$8+'[2]Оригинал Тариф с 01.07.25'!$AK$8)/2</f>
        <v>1.76</v>
      </c>
      <c r="E34" s="20">
        <f>'[3]Грунина 2'!$G$9</f>
        <v>12438.2</v>
      </c>
      <c r="F34" s="20">
        <f t="shared" si="0"/>
        <v>262694.78399999999</v>
      </c>
      <c r="G34" s="20">
        <f t="shared" si="1"/>
        <v>12438.2</v>
      </c>
      <c r="H34" s="20">
        <f t="shared" si="2"/>
        <v>262694.78399999999</v>
      </c>
    </row>
    <row r="35" spans="1:8" ht="72" x14ac:dyDescent="0.2">
      <c r="A35" s="29">
        <v>8</v>
      </c>
      <c r="B35" s="32" t="s">
        <v>19</v>
      </c>
      <c r="C35" s="18" t="s">
        <v>15</v>
      </c>
      <c r="D35" s="19">
        <f>('[2]Оригинал Тариф с 01.07.25'!$AO$8+'[2]Оригинал Тариф с 01.07.25'!$AQ$8)/2</f>
        <v>0.42</v>
      </c>
      <c r="E35" s="20">
        <f>'[3]Грунина 2'!$G$9</f>
        <v>12438.2</v>
      </c>
      <c r="F35" s="20">
        <f t="shared" si="0"/>
        <v>62688.527999999998</v>
      </c>
      <c r="G35" s="20">
        <f t="shared" si="1"/>
        <v>12438.2</v>
      </c>
      <c r="H35" s="20">
        <f t="shared" si="2"/>
        <v>62688.527999999998</v>
      </c>
    </row>
    <row r="36" spans="1:8" ht="60" x14ac:dyDescent="0.2">
      <c r="A36" s="29">
        <v>9</v>
      </c>
      <c r="B36" s="32" t="s">
        <v>20</v>
      </c>
      <c r="C36" s="18" t="s">
        <v>15</v>
      </c>
      <c r="D36" s="19">
        <f>('[2]Оригинал Тариф с 01.07.25'!$AR$8+'[2]Оригинал Тариф с 01.07.25'!$AT$8)/2</f>
        <v>0.16500000000000001</v>
      </c>
      <c r="E36" s="20">
        <f>'[3]Грунина 2'!$G$9</f>
        <v>12438.2</v>
      </c>
      <c r="F36" s="20">
        <f t="shared" si="0"/>
        <v>24627.636000000006</v>
      </c>
      <c r="G36" s="20">
        <f t="shared" si="1"/>
        <v>12438.2</v>
      </c>
      <c r="H36" s="20">
        <f t="shared" si="2"/>
        <v>24627.636000000006</v>
      </c>
    </row>
    <row r="37" spans="1:8" ht="72" x14ac:dyDescent="0.2">
      <c r="A37" s="29">
        <v>10</v>
      </c>
      <c r="B37" s="32" t="s">
        <v>68</v>
      </c>
      <c r="C37" s="18" t="s">
        <v>15</v>
      </c>
      <c r="D37" s="19">
        <f>('[2]Оригинал Тариф с 01.07.25'!$AL$8+'[2]Оригинал Тариф с 01.07.25'!$AN$8)/2</f>
        <v>0.56499999999999995</v>
      </c>
      <c r="E37" s="20">
        <f>'[3]Грунина 2'!$G$9</f>
        <v>12438.2</v>
      </c>
      <c r="F37" s="20">
        <f t="shared" si="0"/>
        <v>84330.995999999999</v>
      </c>
      <c r="G37" s="20">
        <f t="shared" si="1"/>
        <v>12438.2</v>
      </c>
      <c r="H37" s="20">
        <f t="shared" si="2"/>
        <v>84330.995999999999</v>
      </c>
    </row>
    <row r="38" spans="1:8" ht="25.5" customHeight="1" x14ac:dyDescent="0.2">
      <c r="A38" s="29">
        <v>11</v>
      </c>
      <c r="B38" s="32" t="s">
        <v>14</v>
      </c>
      <c r="C38" s="18" t="s">
        <v>15</v>
      </c>
      <c r="D38" s="19">
        <f>('[2]Оригинал Тариф с 01.07.25'!$AF$8+'[2]Оригинал Тариф с 01.07.25'!$AH$8)/2</f>
        <v>0.41000000000000003</v>
      </c>
      <c r="E38" s="20">
        <f>'[3]Грунина 2'!$G$9</f>
        <v>12438.2</v>
      </c>
      <c r="F38" s="20">
        <f t="shared" si="0"/>
        <v>61195.944000000003</v>
      </c>
      <c r="G38" s="20">
        <f t="shared" si="1"/>
        <v>12438.2</v>
      </c>
      <c r="H38" s="20">
        <f t="shared" si="2"/>
        <v>61195.944000000003</v>
      </c>
    </row>
    <row r="39" spans="1:8" ht="12.75" customHeight="1" x14ac:dyDescent="0.2">
      <c r="A39" s="29">
        <v>12</v>
      </c>
      <c r="B39" s="32" t="s">
        <v>69</v>
      </c>
      <c r="C39" s="18" t="s">
        <v>15</v>
      </c>
      <c r="D39" s="19">
        <f>('[2]Оригинал Тариф с 01.07.25'!$T$8+'[2]Оригинал Тариф с 01.07.25'!$V$8)/2</f>
        <v>0.92500000000000004</v>
      </c>
      <c r="E39" s="20">
        <f>'[3]Грунина 2'!$G$9</f>
        <v>12438.2</v>
      </c>
      <c r="F39" s="20">
        <f t="shared" si="0"/>
        <v>138064.02000000002</v>
      </c>
      <c r="G39" s="20">
        <f t="shared" si="1"/>
        <v>12438.2</v>
      </c>
      <c r="H39" s="20">
        <f t="shared" si="2"/>
        <v>138064.02000000002</v>
      </c>
    </row>
    <row r="40" spans="1:8" ht="38.25" customHeight="1" x14ac:dyDescent="0.2">
      <c r="A40" s="29">
        <v>13</v>
      </c>
      <c r="B40" s="32" t="s">
        <v>21</v>
      </c>
      <c r="C40" s="18" t="s">
        <v>15</v>
      </c>
      <c r="D40" s="19">
        <f>('[2]Оригинал Тариф с 01.07.25'!$Q$8+'[2]Оригинал Тариф с 01.07.25'!$S$8)/2</f>
        <v>2.89</v>
      </c>
      <c r="E40" s="20">
        <f>'[3]Грунина 2'!$G$9</f>
        <v>12438.2</v>
      </c>
      <c r="F40" s="20">
        <f t="shared" si="0"/>
        <v>431356.77600000001</v>
      </c>
      <c r="G40" s="20">
        <f t="shared" si="1"/>
        <v>12438.2</v>
      </c>
      <c r="H40" s="20">
        <f t="shared" si="2"/>
        <v>431356.77600000001</v>
      </c>
    </row>
    <row r="41" spans="1:8" ht="17.25" customHeight="1" x14ac:dyDescent="0.2">
      <c r="A41" s="29">
        <v>14</v>
      </c>
      <c r="B41" s="32" t="s">
        <v>70</v>
      </c>
      <c r="C41" s="18" t="s">
        <v>15</v>
      </c>
      <c r="D41" s="19">
        <f>('[2]Оригинал Тариф с 01.07.25'!$Z$8+'[2]Оригинал Тариф с 01.07.25'!$AB$8)/2</f>
        <v>5.5549999999999997</v>
      </c>
      <c r="E41" s="20">
        <f>'[3]Грунина 2'!$G$9</f>
        <v>12438.2</v>
      </c>
      <c r="F41" s="20">
        <f t="shared" si="0"/>
        <v>829130.41200000001</v>
      </c>
      <c r="G41" s="20">
        <f t="shared" si="1"/>
        <v>12438.2</v>
      </c>
      <c r="H41" s="20">
        <f t="shared" si="2"/>
        <v>829130.41200000001</v>
      </c>
    </row>
    <row r="42" spans="1:8" ht="12.75" customHeight="1" x14ac:dyDescent="0.2">
      <c r="A42" s="212" t="s">
        <v>6</v>
      </c>
      <c r="B42" s="213"/>
      <c r="C42" s="213"/>
      <c r="D42" s="214"/>
      <c r="E42" s="21"/>
      <c r="F42" s="21">
        <f>SUM(F28:F41)</f>
        <v>3176965.0439999998</v>
      </c>
      <c r="G42" s="21"/>
      <c r="H42" s="21">
        <f>SUM(H28:H41)</f>
        <v>3176965.0439999998</v>
      </c>
    </row>
    <row r="43" spans="1:8" ht="39" customHeight="1" x14ac:dyDescent="0.2">
      <c r="A43" s="155" t="s">
        <v>134</v>
      </c>
      <c r="B43" s="169"/>
      <c r="C43" s="169"/>
      <c r="D43" s="169"/>
      <c r="E43" s="169"/>
      <c r="F43" s="169"/>
      <c r="G43"/>
      <c r="H43"/>
    </row>
    <row r="44" spans="1:8" ht="36" customHeight="1" x14ac:dyDescent="0.2">
      <c r="A44" s="149" t="s">
        <v>135</v>
      </c>
      <c r="B44" s="149"/>
      <c r="C44" s="149"/>
      <c r="D44" s="149"/>
      <c r="E44" s="149"/>
      <c r="F44" s="54">
        <v>-841569.03150000027</v>
      </c>
      <c r="G44"/>
      <c r="H44"/>
    </row>
    <row r="45" spans="1:8" ht="50.25" customHeight="1" x14ac:dyDescent="0.2">
      <c r="A45" s="149" t="s">
        <v>125</v>
      </c>
      <c r="B45" s="149"/>
      <c r="C45" s="149"/>
      <c r="D45" s="149"/>
      <c r="E45" s="149"/>
      <c r="F45" s="54">
        <v>588824.38800000004</v>
      </c>
      <c r="G45"/>
      <c r="H45" s="43"/>
    </row>
    <row r="46" spans="1:8" ht="35.25" customHeight="1" x14ac:dyDescent="0.2">
      <c r="A46" s="170" t="s">
        <v>142</v>
      </c>
      <c r="B46" s="171"/>
      <c r="C46" s="171"/>
      <c r="D46" s="171"/>
      <c r="E46" s="172"/>
      <c r="F46" s="54">
        <v>8731.7999999999993</v>
      </c>
      <c r="G46"/>
      <c r="H46" s="43"/>
    </row>
    <row r="47" spans="1:8" ht="32.25" customHeight="1" x14ac:dyDescent="0.2">
      <c r="A47" s="170" t="s">
        <v>126</v>
      </c>
      <c r="B47" s="171"/>
      <c r="C47" s="171"/>
      <c r="D47" s="171"/>
      <c r="E47" s="172"/>
      <c r="F47" s="54">
        <f>SUM(F44:F46)</f>
        <v>-244012.84350000025</v>
      </c>
      <c r="G47"/>
      <c r="H47" s="43"/>
    </row>
    <row r="48" spans="1:8" ht="24.75" customHeight="1" x14ac:dyDescent="0.2">
      <c r="A48" s="149" t="s">
        <v>127</v>
      </c>
      <c r="B48" s="149"/>
      <c r="C48" s="149"/>
      <c r="D48" s="149"/>
      <c r="E48" s="149"/>
      <c r="F48" s="54">
        <v>187126.66999999998</v>
      </c>
      <c r="G48"/>
      <c r="H48"/>
    </row>
    <row r="49" spans="1:8" ht="31.5" customHeight="1" x14ac:dyDescent="0.2">
      <c r="A49" s="149" t="s">
        <v>128</v>
      </c>
      <c r="B49" s="149"/>
      <c r="C49" s="149"/>
      <c r="D49" s="149"/>
      <c r="E49" s="149"/>
      <c r="F49" s="62">
        <f>F47-F48</f>
        <v>-431139.51350000023</v>
      </c>
      <c r="G49"/>
      <c r="H49"/>
    </row>
    <row r="50" spans="1:8" ht="16.5" customHeight="1" x14ac:dyDescent="0.2">
      <c r="A50" s="40"/>
      <c r="B50" s="41"/>
      <c r="C50" s="41"/>
      <c r="D50" s="41"/>
      <c r="E50" s="41"/>
      <c r="F50" s="41"/>
      <c r="G50"/>
      <c r="H50"/>
    </row>
    <row r="51" spans="1:8" ht="145.35" customHeight="1" x14ac:dyDescent="0.2">
      <c r="A51" s="44" t="s">
        <v>1</v>
      </c>
      <c r="B51" s="45" t="s">
        <v>8</v>
      </c>
      <c r="C51" s="46" t="s">
        <v>41</v>
      </c>
      <c r="D51" s="1" t="s">
        <v>9</v>
      </c>
      <c r="E51" s="2" t="s">
        <v>42</v>
      </c>
      <c r="F51" s="2" t="s">
        <v>43</v>
      </c>
      <c r="G51"/>
      <c r="H51"/>
    </row>
    <row r="52" spans="1:8" ht="24.95" customHeight="1" x14ac:dyDescent="0.2">
      <c r="A52" s="60">
        <v>1</v>
      </c>
      <c r="B52" s="65" t="s">
        <v>143</v>
      </c>
      <c r="C52" s="141" t="s">
        <v>130</v>
      </c>
      <c r="D52" s="57">
        <v>583.89</v>
      </c>
      <c r="E52" s="57"/>
      <c r="F52" s="207" t="s">
        <v>131</v>
      </c>
      <c r="G52"/>
      <c r="H52"/>
    </row>
    <row r="53" spans="1:8" ht="39.75" customHeight="1" x14ac:dyDescent="0.2">
      <c r="A53" s="60">
        <v>2</v>
      </c>
      <c r="B53" s="65" t="s">
        <v>144</v>
      </c>
      <c r="C53" s="215"/>
      <c r="D53" s="57">
        <v>4846.28</v>
      </c>
      <c r="E53" s="18" t="s">
        <v>145</v>
      </c>
      <c r="F53" s="208"/>
      <c r="G53"/>
      <c r="H53"/>
    </row>
    <row r="54" spans="1:8" ht="24.95" customHeight="1" x14ac:dyDescent="0.2">
      <c r="A54" s="60">
        <v>3</v>
      </c>
      <c r="B54" s="65" t="s">
        <v>146</v>
      </c>
      <c r="C54" s="215"/>
      <c r="D54" s="57">
        <v>2273.5700000000002</v>
      </c>
      <c r="E54" s="18" t="s">
        <v>147</v>
      </c>
      <c r="F54" s="208"/>
      <c r="G54"/>
      <c r="H54"/>
    </row>
    <row r="55" spans="1:8" ht="24.95" customHeight="1" x14ac:dyDescent="0.2">
      <c r="A55" s="60">
        <v>4</v>
      </c>
      <c r="B55" s="65" t="s">
        <v>148</v>
      </c>
      <c r="C55" s="215"/>
      <c r="D55" s="57">
        <v>6179.51</v>
      </c>
      <c r="E55" s="18" t="s">
        <v>149</v>
      </c>
      <c r="F55" s="208"/>
      <c r="G55"/>
      <c r="H55"/>
    </row>
    <row r="56" spans="1:8" ht="43.5" customHeight="1" x14ac:dyDescent="0.2">
      <c r="A56" s="60">
        <v>5</v>
      </c>
      <c r="B56" s="65" t="s">
        <v>150</v>
      </c>
      <c r="C56" s="215"/>
      <c r="D56" s="57">
        <v>4981.21</v>
      </c>
      <c r="E56" s="57"/>
      <c r="F56" s="208"/>
      <c r="G56"/>
      <c r="H56"/>
    </row>
    <row r="57" spans="1:8" ht="42" customHeight="1" x14ac:dyDescent="0.2">
      <c r="A57" s="60">
        <v>6</v>
      </c>
      <c r="B57" s="65" t="s">
        <v>151</v>
      </c>
      <c r="C57" s="215"/>
      <c r="D57" s="57">
        <v>43232.73</v>
      </c>
      <c r="E57" s="57" t="s">
        <v>152</v>
      </c>
      <c r="F57" s="208"/>
      <c r="G57"/>
      <c r="H57"/>
    </row>
    <row r="58" spans="1:8" ht="46.5" customHeight="1" x14ac:dyDescent="0.2">
      <c r="A58" s="60">
        <v>7</v>
      </c>
      <c r="B58" s="65" t="s">
        <v>153</v>
      </c>
      <c r="C58" s="215"/>
      <c r="D58" s="57">
        <v>151.15</v>
      </c>
      <c r="E58" s="18" t="s">
        <v>154</v>
      </c>
      <c r="F58" s="208"/>
      <c r="G58"/>
      <c r="H58"/>
    </row>
    <row r="59" spans="1:8" ht="75" customHeight="1" x14ac:dyDescent="0.2">
      <c r="A59" s="60">
        <v>8</v>
      </c>
      <c r="B59" s="65" t="s">
        <v>155</v>
      </c>
      <c r="C59" s="215"/>
      <c r="D59" s="57">
        <v>41719.760000000002</v>
      </c>
      <c r="E59" s="18" t="s">
        <v>156</v>
      </c>
      <c r="F59" s="208"/>
      <c r="G59"/>
      <c r="H59"/>
    </row>
    <row r="60" spans="1:8" ht="60" customHeight="1" x14ac:dyDescent="0.2">
      <c r="A60" s="60">
        <v>9</v>
      </c>
      <c r="B60" s="65" t="s">
        <v>157</v>
      </c>
      <c r="C60" s="215"/>
      <c r="D60" s="57">
        <v>13893.16</v>
      </c>
      <c r="E60" s="18" t="s">
        <v>158</v>
      </c>
      <c r="F60" s="208"/>
      <c r="G60"/>
      <c r="H60"/>
    </row>
    <row r="61" spans="1:8" ht="24.95" customHeight="1" x14ac:dyDescent="0.2">
      <c r="A61" s="60">
        <v>10</v>
      </c>
      <c r="B61" s="66" t="s">
        <v>159</v>
      </c>
      <c r="C61" s="215"/>
      <c r="D61" s="57">
        <v>4135.38</v>
      </c>
      <c r="E61" s="18" t="s">
        <v>160</v>
      </c>
      <c r="F61" s="208"/>
      <c r="G61"/>
      <c r="H61"/>
    </row>
    <row r="62" spans="1:8" ht="42.75" customHeight="1" x14ac:dyDescent="0.2">
      <c r="A62" s="60">
        <v>11</v>
      </c>
      <c r="B62" s="65" t="s">
        <v>161</v>
      </c>
      <c r="C62" s="215"/>
      <c r="D62" s="57">
        <v>15710.66</v>
      </c>
      <c r="E62" s="18" t="s">
        <v>162</v>
      </c>
      <c r="F62" s="208"/>
      <c r="G62"/>
      <c r="H62"/>
    </row>
    <row r="63" spans="1:8" ht="24.95" customHeight="1" x14ac:dyDescent="0.2">
      <c r="A63" s="60">
        <v>12</v>
      </c>
      <c r="B63" s="65" t="s">
        <v>129</v>
      </c>
      <c r="C63" s="215"/>
      <c r="D63" s="57">
        <v>1200</v>
      </c>
      <c r="E63" s="57"/>
      <c r="F63" s="208"/>
      <c r="G63"/>
      <c r="H63"/>
    </row>
    <row r="64" spans="1:8" ht="93" customHeight="1" x14ac:dyDescent="0.2">
      <c r="A64" s="60">
        <v>13</v>
      </c>
      <c r="B64" s="65" t="s">
        <v>163</v>
      </c>
      <c r="C64" s="215"/>
      <c r="D64" s="57">
        <v>7070.3799999999992</v>
      </c>
      <c r="E64" s="18" t="s">
        <v>164</v>
      </c>
      <c r="F64" s="208"/>
      <c r="G64"/>
      <c r="H64"/>
    </row>
    <row r="65" spans="1:8" ht="24.95" customHeight="1" x14ac:dyDescent="0.2">
      <c r="A65" s="60">
        <v>14</v>
      </c>
      <c r="B65" s="65" t="s">
        <v>165</v>
      </c>
      <c r="C65" s="215"/>
      <c r="D65" s="57">
        <v>2003.7</v>
      </c>
      <c r="E65" s="18" t="s">
        <v>133</v>
      </c>
      <c r="F65" s="208"/>
      <c r="G65"/>
      <c r="H65"/>
    </row>
    <row r="66" spans="1:8" ht="24.95" customHeight="1" x14ac:dyDescent="0.2">
      <c r="A66" s="60">
        <v>15</v>
      </c>
      <c r="B66" s="65" t="s">
        <v>166</v>
      </c>
      <c r="C66" s="215"/>
      <c r="D66" s="57">
        <v>965.33</v>
      </c>
      <c r="E66" s="18" t="s">
        <v>133</v>
      </c>
      <c r="F66" s="208"/>
      <c r="G66"/>
      <c r="H66"/>
    </row>
    <row r="67" spans="1:8" ht="42" customHeight="1" x14ac:dyDescent="0.2">
      <c r="A67" s="60">
        <v>16</v>
      </c>
      <c r="B67" s="65" t="s">
        <v>167</v>
      </c>
      <c r="C67" s="215"/>
      <c r="D67" s="57">
        <v>3158.49</v>
      </c>
      <c r="E67" s="18" t="s">
        <v>133</v>
      </c>
      <c r="F67" s="208"/>
      <c r="G67"/>
      <c r="H67"/>
    </row>
    <row r="68" spans="1:8" ht="24.95" customHeight="1" x14ac:dyDescent="0.2">
      <c r="A68" s="60">
        <v>17</v>
      </c>
      <c r="B68" s="65" t="s">
        <v>168</v>
      </c>
      <c r="C68" s="215"/>
      <c r="D68" s="57">
        <v>3883.66</v>
      </c>
      <c r="E68" s="18" t="s">
        <v>133</v>
      </c>
      <c r="F68" s="208"/>
      <c r="G68"/>
      <c r="H68"/>
    </row>
    <row r="69" spans="1:8" ht="43.5" customHeight="1" x14ac:dyDescent="0.2">
      <c r="A69" s="60">
        <v>18</v>
      </c>
      <c r="B69" s="65" t="s">
        <v>169</v>
      </c>
      <c r="C69" s="215"/>
      <c r="D69" s="57">
        <v>3204.06</v>
      </c>
      <c r="E69" s="18" t="s">
        <v>133</v>
      </c>
      <c r="F69" s="208"/>
      <c r="G69"/>
      <c r="H69"/>
    </row>
    <row r="70" spans="1:8" ht="60.75" customHeight="1" x14ac:dyDescent="0.2">
      <c r="A70" s="60">
        <v>19</v>
      </c>
      <c r="B70" s="65" t="s">
        <v>170</v>
      </c>
      <c r="C70" s="216"/>
      <c r="D70" s="57">
        <v>27933.75</v>
      </c>
      <c r="E70" s="57"/>
      <c r="F70" s="209"/>
      <c r="G70"/>
      <c r="H70"/>
    </row>
    <row r="71" spans="1:8" ht="24.95" customHeight="1" x14ac:dyDescent="0.2">
      <c r="A71" s="146" t="s">
        <v>6</v>
      </c>
      <c r="B71" s="148"/>
      <c r="C71" s="52"/>
      <c r="D71" s="53">
        <f>SUM(D52:D70)</f>
        <v>187126.67</v>
      </c>
      <c r="E71" s="61"/>
      <c r="F71" s="12"/>
      <c r="G71"/>
      <c r="H71"/>
    </row>
    <row r="72" spans="1:8" ht="19.5" customHeight="1" x14ac:dyDescent="0.2">
      <c r="A72" s="196" t="s">
        <v>59</v>
      </c>
      <c r="B72" s="196"/>
      <c r="C72" s="196"/>
      <c r="D72" s="196"/>
      <c r="E72" s="196"/>
      <c r="F72" s="196"/>
      <c r="G72" s="196"/>
      <c r="H72" s="196"/>
    </row>
    <row r="73" spans="1:8" ht="45" customHeight="1" x14ac:dyDescent="0.2">
      <c r="A73" s="10"/>
      <c r="B73" s="10"/>
      <c r="C73" s="10"/>
      <c r="D73" s="10"/>
      <c r="E73" s="10"/>
      <c r="F73" s="10"/>
      <c r="G73" s="33">
        <f>'[1]Оригинал Тариф с 01.07.25'!$BK$8</f>
        <v>755993.79600000009</v>
      </c>
      <c r="H73" s="10"/>
    </row>
    <row r="74" spans="1:8" ht="41.25" customHeight="1" x14ac:dyDescent="0.2">
      <c r="A74" s="155" t="s">
        <v>28</v>
      </c>
      <c r="B74" s="155"/>
      <c r="C74" s="155"/>
      <c r="D74" s="155"/>
      <c r="E74" s="155"/>
      <c r="F74" s="155"/>
      <c r="G74" s="155"/>
      <c r="H74" s="155"/>
    </row>
    <row r="75" spans="1:8" ht="138" customHeight="1" x14ac:dyDescent="0.2">
      <c r="A75" s="6" t="s">
        <v>29</v>
      </c>
      <c r="B75" s="156" t="s">
        <v>30</v>
      </c>
      <c r="C75" s="156"/>
      <c r="D75" s="156" t="s">
        <v>31</v>
      </c>
      <c r="E75" s="156"/>
      <c r="F75" s="156" t="s">
        <v>32</v>
      </c>
      <c r="G75" s="156"/>
    </row>
    <row r="76" spans="1:8" ht="15.75" x14ac:dyDescent="0.2">
      <c r="A76" s="4">
        <v>1</v>
      </c>
      <c r="B76" s="197">
        <v>2</v>
      </c>
      <c r="C76" s="197"/>
      <c r="D76" s="197">
        <v>3</v>
      </c>
      <c r="E76" s="197"/>
      <c r="F76" s="197">
        <v>4</v>
      </c>
      <c r="G76" s="197"/>
    </row>
    <row r="77" spans="1:8" ht="12.75" customHeight="1" x14ac:dyDescent="0.2">
      <c r="A77" s="6"/>
      <c r="B77" s="162">
        <v>6</v>
      </c>
      <c r="C77" s="163"/>
      <c r="D77" s="162">
        <v>2</v>
      </c>
      <c r="E77" s="163"/>
      <c r="F77" s="153">
        <v>136200</v>
      </c>
      <c r="G77" s="154"/>
    </row>
    <row r="78" spans="1:8" ht="107.25" customHeight="1" x14ac:dyDescent="0.2">
      <c r="A78" s="155" t="s">
        <v>33</v>
      </c>
      <c r="B78" s="155"/>
      <c r="C78" s="155"/>
      <c r="D78" s="155"/>
      <c r="E78" s="155"/>
      <c r="F78" s="155"/>
      <c r="G78" s="155"/>
      <c r="H78" s="155"/>
    </row>
    <row r="79" spans="1:8" ht="15.75" x14ac:dyDescent="0.2">
      <c r="A79" s="5"/>
    </row>
    <row r="80" spans="1:8" ht="63" x14ac:dyDescent="0.2">
      <c r="A80" s="6" t="s">
        <v>29</v>
      </c>
      <c r="B80" s="156" t="s">
        <v>34</v>
      </c>
      <c r="C80" s="156"/>
      <c r="D80" s="156" t="s">
        <v>35</v>
      </c>
      <c r="E80" s="156"/>
      <c r="F80" s="6" t="s">
        <v>36</v>
      </c>
      <c r="G80" s="6" t="s">
        <v>37</v>
      </c>
      <c r="H80" s="4" t="s">
        <v>38</v>
      </c>
    </row>
    <row r="81" spans="1:8" ht="15.75" x14ac:dyDescent="0.2">
      <c r="A81" s="6">
        <v>1</v>
      </c>
      <c r="B81" s="156">
        <v>2</v>
      </c>
      <c r="C81" s="156"/>
      <c r="D81" s="156">
        <v>3</v>
      </c>
      <c r="E81" s="156"/>
      <c r="F81" s="6">
        <v>4</v>
      </c>
      <c r="G81" s="6">
        <v>5</v>
      </c>
      <c r="H81" s="4">
        <v>6</v>
      </c>
    </row>
    <row r="82" spans="1:8" ht="47.25" customHeight="1" x14ac:dyDescent="0.2">
      <c r="A82" s="6">
        <v>1</v>
      </c>
      <c r="B82" s="156" t="s">
        <v>39</v>
      </c>
      <c r="C82" s="156"/>
      <c r="D82" s="164">
        <v>813605.12</v>
      </c>
      <c r="E82" s="164"/>
      <c r="F82" s="4">
        <v>4703246.54</v>
      </c>
      <c r="G82" s="4">
        <v>4675457.21</v>
      </c>
      <c r="H82" s="4">
        <f>F82-G82+D82</f>
        <v>841394.45000000007</v>
      </c>
    </row>
    <row r="83" spans="1:8" ht="44.25" customHeight="1" x14ac:dyDescent="0.2">
      <c r="A83" s="6">
        <v>2</v>
      </c>
      <c r="B83" s="156" t="s">
        <v>40</v>
      </c>
      <c r="C83" s="156"/>
      <c r="D83" s="160">
        <v>237482.22</v>
      </c>
      <c r="E83" s="161"/>
      <c r="F83" s="4">
        <v>147887.57</v>
      </c>
      <c r="G83" s="4">
        <v>122654.79</v>
      </c>
      <c r="H83" s="4">
        <f>F83-G83+D83</f>
        <v>262715</v>
      </c>
    </row>
    <row r="84" spans="1:8" ht="15.75" customHeight="1" x14ac:dyDescent="0.2">
      <c r="A84" s="157" t="s">
        <v>22</v>
      </c>
      <c r="B84" s="158"/>
      <c r="C84" s="159"/>
      <c r="D84" s="165"/>
      <c r="E84" s="165"/>
      <c r="F84" s="6"/>
      <c r="G84" s="6"/>
      <c r="H84" s="4"/>
    </row>
    <row r="88" spans="1:8" x14ac:dyDescent="0.2">
      <c r="B88" s="140"/>
      <c r="C88" s="139"/>
    </row>
    <row r="89" spans="1:8" x14ac:dyDescent="0.2">
      <c r="B89" s="140"/>
      <c r="C89" s="139"/>
    </row>
    <row r="90" spans="1:8" x14ac:dyDescent="0.2">
      <c r="C90" s="135"/>
    </row>
    <row r="91" spans="1:8" x14ac:dyDescent="0.2">
      <c r="C91" s="135"/>
    </row>
  </sheetData>
  <mergeCells count="61">
    <mergeCell ref="A18:H18"/>
    <mergeCell ref="A12:H12"/>
    <mergeCell ref="G1:H1"/>
    <mergeCell ref="G2:H2"/>
    <mergeCell ref="G3:H3"/>
    <mergeCell ref="G4:H4"/>
    <mergeCell ref="G5:H5"/>
    <mergeCell ref="A6:H6"/>
    <mergeCell ref="A7:H7"/>
    <mergeCell ref="A8:H8"/>
    <mergeCell ref="A9:H9"/>
    <mergeCell ref="A10:H10"/>
    <mergeCell ref="A11:H11"/>
    <mergeCell ref="A13:H13"/>
    <mergeCell ref="A14:H14"/>
    <mergeCell ref="A15:H15"/>
    <mergeCell ref="A16:H16"/>
    <mergeCell ref="A17:H17"/>
    <mergeCell ref="A72:H72"/>
    <mergeCell ref="A19:H19"/>
    <mergeCell ref="A20:H20"/>
    <mergeCell ref="A23:H23"/>
    <mergeCell ref="A25:H25"/>
    <mergeCell ref="A43:F43"/>
    <mergeCell ref="A44:E44"/>
    <mergeCell ref="A45:E45"/>
    <mergeCell ref="A46:E46"/>
    <mergeCell ref="A47:E47"/>
    <mergeCell ref="C52:C70"/>
    <mergeCell ref="F52:F70"/>
    <mergeCell ref="A71:B71"/>
    <mergeCell ref="A48:E48"/>
    <mergeCell ref="A74:H74"/>
    <mergeCell ref="B75:C75"/>
    <mergeCell ref="D75:E75"/>
    <mergeCell ref="F75:G75"/>
    <mergeCell ref="B76:C76"/>
    <mergeCell ref="D76:E76"/>
    <mergeCell ref="F76:G76"/>
    <mergeCell ref="B77:C77"/>
    <mergeCell ref="D77:E77"/>
    <mergeCell ref="F77:G77"/>
    <mergeCell ref="A78:H78"/>
    <mergeCell ref="B80:C80"/>
    <mergeCell ref="D80:E80"/>
    <mergeCell ref="A49:E49"/>
    <mergeCell ref="A84:C84"/>
    <mergeCell ref="D84:E84"/>
    <mergeCell ref="G26:H26"/>
    <mergeCell ref="A42:D42"/>
    <mergeCell ref="A26:A27"/>
    <mergeCell ref="B26:B27"/>
    <mergeCell ref="C26:C27"/>
    <mergeCell ref="D26:D27"/>
    <mergeCell ref="E26:F26"/>
    <mergeCell ref="B81:C81"/>
    <mergeCell ref="D81:E81"/>
    <mergeCell ref="B82:C82"/>
    <mergeCell ref="D82:E82"/>
    <mergeCell ref="B83:C83"/>
    <mergeCell ref="D83:E83"/>
  </mergeCells>
  <pageMargins left="0.7" right="0.7" top="0.75" bottom="0.75" header="0.3" footer="0.3"/>
  <pageSetup paperSize="9" scale="55" fitToHeight="0"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C9C70-EF6E-4722-B933-F17998E39C1C}">
  <dimension ref="A1:J93"/>
  <sheetViews>
    <sheetView topLeftCell="A78" workbookViewId="0">
      <selection activeCell="B90" sqref="B90:C93"/>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106</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01.07.25'!$D$44</f>
        <v>12334.2</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01.07.25'!$AC$44+'[2]Оригинал Тариф с 01.07.25'!$AE$44)/2</f>
        <v>0.495</v>
      </c>
      <c r="E28" s="20">
        <f>$G$21</f>
        <v>12334.2</v>
      </c>
      <c r="F28" s="20">
        <f>D28*E28*12</f>
        <v>73265.148000000001</v>
      </c>
      <c r="G28" s="20">
        <f>E28</f>
        <v>12334.2</v>
      </c>
      <c r="H28" s="20">
        <f>D28*G28*12</f>
        <v>73265.148000000001</v>
      </c>
    </row>
    <row r="29" spans="1:8" ht="25.5" x14ac:dyDescent="0.2">
      <c r="A29" s="29">
        <v>2</v>
      </c>
      <c r="B29" s="30" t="s">
        <v>67</v>
      </c>
      <c r="C29" s="18" t="s">
        <v>15</v>
      </c>
      <c r="D29" s="19">
        <f>('[2]Оригинал Тариф с 01.07.25'!$K$44+'[2]Оригинал Тариф с 01.07.25'!$M$44)/2</f>
        <v>0.215</v>
      </c>
      <c r="E29" s="20">
        <f t="shared" ref="E29:E41" si="0">$G$21</f>
        <v>12334.2</v>
      </c>
      <c r="F29" s="20">
        <f t="shared" ref="F29:F41" si="1">D29*E29*12</f>
        <v>31822.236000000001</v>
      </c>
      <c r="G29" s="20">
        <f t="shared" ref="G29:G41" si="2">E29</f>
        <v>12334.2</v>
      </c>
      <c r="H29" s="20">
        <f t="shared" ref="H29:H41" si="3">D29*G29*12</f>
        <v>31822.236000000001</v>
      </c>
    </row>
    <row r="30" spans="1:8" ht="25.5" x14ac:dyDescent="0.2">
      <c r="A30" s="29">
        <v>3</v>
      </c>
      <c r="B30" s="30" t="s">
        <v>12</v>
      </c>
      <c r="C30" s="18" t="s">
        <v>15</v>
      </c>
      <c r="D30" s="19">
        <f>('[2]Оригинал Тариф с 01.07.25'!$AX$44+'[2]Оригинал Тариф с 01.07.25'!$AZ$44)/2</f>
        <v>1.595</v>
      </c>
      <c r="E30" s="20">
        <f t="shared" si="0"/>
        <v>12334.2</v>
      </c>
      <c r="F30" s="20">
        <f t="shared" si="1"/>
        <v>236076.58799999999</v>
      </c>
      <c r="G30" s="20">
        <f t="shared" si="2"/>
        <v>12334.2</v>
      </c>
      <c r="H30" s="20">
        <f t="shared" si="3"/>
        <v>236076.58799999999</v>
      </c>
    </row>
    <row r="31" spans="1:8" ht="38.25" x14ac:dyDescent="0.2">
      <c r="A31" s="29">
        <v>4</v>
      </c>
      <c r="B31" s="30" t="s">
        <v>13</v>
      </c>
      <c r="C31" s="18" t="s">
        <v>15</v>
      </c>
      <c r="D31" s="19">
        <f>('[2]Оригинал Тариф с 01.07.25'!$N$44+'[2]Оригинал Тариф с 01.07.25'!$P$44)/2</f>
        <v>2.9950000000000001</v>
      </c>
      <c r="E31" s="20">
        <f t="shared" si="0"/>
        <v>12334.2</v>
      </c>
      <c r="F31" s="20">
        <f t="shared" si="1"/>
        <v>443291.14800000004</v>
      </c>
      <c r="G31" s="20">
        <f t="shared" si="2"/>
        <v>12334.2</v>
      </c>
      <c r="H31" s="20">
        <f t="shared" si="3"/>
        <v>443291.14800000004</v>
      </c>
    </row>
    <row r="32" spans="1:8" ht="25.5" x14ac:dyDescent="0.2">
      <c r="A32" s="29">
        <v>5</v>
      </c>
      <c r="B32" s="30" t="s">
        <v>23</v>
      </c>
      <c r="C32" s="18" t="s">
        <v>15</v>
      </c>
      <c r="D32" s="19">
        <f>('[2]Оригинал Тариф с 01.07.25'!$H$44+'[2]Оригинал Тариф с 01.07.25'!$J$44)/2</f>
        <v>2.09</v>
      </c>
      <c r="E32" s="20">
        <f t="shared" si="0"/>
        <v>12334.2</v>
      </c>
      <c r="F32" s="20">
        <f t="shared" si="1"/>
        <v>309341.73599999998</v>
      </c>
      <c r="G32" s="20">
        <f t="shared" si="2"/>
        <v>12334.2</v>
      </c>
      <c r="H32" s="20">
        <f t="shared" si="3"/>
        <v>309341.73599999998</v>
      </c>
    </row>
    <row r="33" spans="1:10" ht="76.5" x14ac:dyDescent="0.2">
      <c r="A33" s="29">
        <v>6</v>
      </c>
      <c r="B33" s="30" t="s">
        <v>17</v>
      </c>
      <c r="C33" s="18" t="s">
        <v>15</v>
      </c>
      <c r="D33" s="19">
        <f>('[2]Оригинал Тариф с 01.07.25'!$W$44+'[2]Оригинал Тариф с 01.07.25'!$Y$44)/2</f>
        <v>1.2450000000000001</v>
      </c>
      <c r="E33" s="20">
        <f t="shared" si="0"/>
        <v>12334.2</v>
      </c>
      <c r="F33" s="20">
        <f t="shared" si="1"/>
        <v>184272.94800000003</v>
      </c>
      <c r="G33" s="20">
        <f t="shared" si="2"/>
        <v>12334.2</v>
      </c>
      <c r="H33" s="20">
        <f t="shared" si="3"/>
        <v>184272.94800000003</v>
      </c>
    </row>
    <row r="34" spans="1:10" ht="76.5" x14ac:dyDescent="0.2">
      <c r="A34" s="29">
        <v>7</v>
      </c>
      <c r="B34" s="30" t="s">
        <v>18</v>
      </c>
      <c r="C34" s="18" t="s">
        <v>15</v>
      </c>
      <c r="D34" s="19">
        <f>('[2]Оригинал Тариф с 01.07.25'!$AI$44+'[2]Оригинал Тариф с 01.07.25'!$AK$44)/2</f>
        <v>1.72</v>
      </c>
      <c r="E34" s="20">
        <f t="shared" si="0"/>
        <v>12334.2</v>
      </c>
      <c r="F34" s="20">
        <f t="shared" si="1"/>
        <v>254577.88800000001</v>
      </c>
      <c r="G34" s="20">
        <f t="shared" si="2"/>
        <v>12334.2</v>
      </c>
      <c r="H34" s="20">
        <f t="shared" si="3"/>
        <v>254577.88800000001</v>
      </c>
    </row>
    <row r="35" spans="1:10" ht="76.5" x14ac:dyDescent="0.2">
      <c r="A35" s="29">
        <v>8</v>
      </c>
      <c r="B35" s="30" t="s">
        <v>19</v>
      </c>
      <c r="C35" s="18" t="s">
        <v>15</v>
      </c>
      <c r="D35" s="19">
        <f>('[2]Оригинал Тариф с 01.07.25'!$AO$44+'[2]Оригинал Тариф с 01.07.25'!$AQ$44)/2</f>
        <v>0.42</v>
      </c>
      <c r="E35" s="20">
        <f t="shared" si="0"/>
        <v>12334.2</v>
      </c>
      <c r="F35" s="20">
        <f t="shared" si="1"/>
        <v>62164.368000000002</v>
      </c>
      <c r="G35" s="20">
        <f t="shared" si="2"/>
        <v>12334.2</v>
      </c>
      <c r="H35" s="20">
        <f t="shared" si="3"/>
        <v>62164.368000000002</v>
      </c>
    </row>
    <row r="36" spans="1:10" ht="76.5" x14ac:dyDescent="0.2">
      <c r="A36" s="29">
        <v>9</v>
      </c>
      <c r="B36" s="30" t="s">
        <v>20</v>
      </c>
      <c r="C36" s="18" t="s">
        <v>15</v>
      </c>
      <c r="D36" s="19">
        <f>('[2]Оригинал Тариф с 01.07.25'!$AR$44+'[2]Оригинал Тариф с 01.07.25'!$AT$44)/2</f>
        <v>0.16500000000000001</v>
      </c>
      <c r="E36" s="20">
        <f t="shared" si="0"/>
        <v>12334.2</v>
      </c>
      <c r="F36" s="20">
        <f t="shared" si="1"/>
        <v>24421.716000000004</v>
      </c>
      <c r="G36" s="20">
        <f t="shared" si="2"/>
        <v>12334.2</v>
      </c>
      <c r="H36" s="20">
        <f t="shared" si="3"/>
        <v>24421.716000000004</v>
      </c>
    </row>
    <row r="37" spans="1:10" ht="76.5" x14ac:dyDescent="0.2">
      <c r="A37" s="29">
        <v>10</v>
      </c>
      <c r="B37" s="30" t="s">
        <v>68</v>
      </c>
      <c r="C37" s="18" t="s">
        <v>15</v>
      </c>
      <c r="D37" s="19">
        <f>('[2]Оригинал Тариф с 01.07.25'!$AL$44+'[2]Оригинал Тариф с 01.07.25'!$AN$44)/2</f>
        <v>0.56499999999999995</v>
      </c>
      <c r="E37" s="20">
        <f t="shared" si="0"/>
        <v>12334.2</v>
      </c>
      <c r="F37" s="20">
        <f t="shared" si="1"/>
        <v>83625.875999999989</v>
      </c>
      <c r="G37" s="20">
        <f t="shared" si="2"/>
        <v>12334.2</v>
      </c>
      <c r="H37" s="20">
        <f t="shared" si="3"/>
        <v>83625.875999999989</v>
      </c>
    </row>
    <row r="38" spans="1:10" ht="25.5" x14ac:dyDescent="0.2">
      <c r="A38" s="29">
        <v>11</v>
      </c>
      <c r="B38" s="30" t="s">
        <v>14</v>
      </c>
      <c r="C38" s="18" t="s">
        <v>15</v>
      </c>
      <c r="D38" s="19">
        <f>('[2]Оригинал Тариф с 01.07.25'!$AF$44+'[2]Оригинал Тариф с 01.07.25'!$AH$44)/2</f>
        <v>0.42</v>
      </c>
      <c r="E38" s="20">
        <f t="shared" si="0"/>
        <v>12334.2</v>
      </c>
      <c r="F38" s="20">
        <f t="shared" si="1"/>
        <v>62164.368000000002</v>
      </c>
      <c r="G38" s="20">
        <f t="shared" si="2"/>
        <v>12334.2</v>
      </c>
      <c r="H38" s="20">
        <f t="shared" si="3"/>
        <v>62164.368000000002</v>
      </c>
    </row>
    <row r="39" spans="1:10" x14ac:dyDescent="0.2">
      <c r="A39" s="29">
        <v>12</v>
      </c>
      <c r="B39" s="30" t="s">
        <v>69</v>
      </c>
      <c r="C39" s="18" t="s">
        <v>15</v>
      </c>
      <c r="D39" s="19">
        <f>('[2]Оригинал Тариф с 01.07.25'!$T$44+'[2]Оригинал Тариф с 01.07.25'!$V$44)/2</f>
        <v>0.92500000000000004</v>
      </c>
      <c r="E39" s="20">
        <f t="shared" si="0"/>
        <v>12334.2</v>
      </c>
      <c r="F39" s="20">
        <f t="shared" si="1"/>
        <v>136909.62000000002</v>
      </c>
      <c r="G39" s="20">
        <f t="shared" si="2"/>
        <v>12334.2</v>
      </c>
      <c r="H39" s="20">
        <f t="shared" si="3"/>
        <v>136909.62000000002</v>
      </c>
    </row>
    <row r="40" spans="1:10" ht="38.25" x14ac:dyDescent="0.2">
      <c r="A40" s="29">
        <v>13</v>
      </c>
      <c r="B40" s="30" t="s">
        <v>21</v>
      </c>
      <c r="C40" s="18" t="s">
        <v>15</v>
      </c>
      <c r="D40" s="19">
        <f>('[2]Оригинал Тариф с 01.07.25'!$Q$44+'[2]Оригинал Тариф с 01.07.25'!$S$44)/2</f>
        <v>2.89</v>
      </c>
      <c r="E40" s="20">
        <f t="shared" si="0"/>
        <v>12334.2</v>
      </c>
      <c r="F40" s="20">
        <f t="shared" si="1"/>
        <v>427750.05600000004</v>
      </c>
      <c r="G40" s="20">
        <f t="shared" si="2"/>
        <v>12334.2</v>
      </c>
      <c r="H40" s="20">
        <f t="shared" si="3"/>
        <v>427750.05600000004</v>
      </c>
    </row>
    <row r="41" spans="1:10" x14ac:dyDescent="0.2">
      <c r="A41" s="29">
        <v>14</v>
      </c>
      <c r="B41" s="30" t="s">
        <v>70</v>
      </c>
      <c r="C41" s="18" t="s">
        <v>15</v>
      </c>
      <c r="D41" s="19">
        <f>('[2]Оригинал Тариф с 01.07.25'!$Z$44+'[2]Оригинал Тариф с 01.07.25'!$AB$44)/2</f>
        <v>5.5549999999999997</v>
      </c>
      <c r="E41" s="20">
        <f t="shared" si="0"/>
        <v>12334.2</v>
      </c>
      <c r="F41" s="20">
        <f t="shared" si="1"/>
        <v>822197.772</v>
      </c>
      <c r="G41" s="20">
        <f t="shared" si="2"/>
        <v>12334.2</v>
      </c>
      <c r="H41" s="20">
        <f t="shared" si="3"/>
        <v>822197.772</v>
      </c>
    </row>
    <row r="42" spans="1:10" ht="15" customHeight="1" x14ac:dyDescent="0.2">
      <c r="A42" s="212" t="s">
        <v>6</v>
      </c>
      <c r="B42" s="213"/>
      <c r="C42" s="213"/>
      <c r="D42" s="214"/>
      <c r="E42" s="21"/>
      <c r="F42" s="21">
        <f>SUM(F28:F41)</f>
        <v>3151881.4680000003</v>
      </c>
      <c r="G42" s="21"/>
      <c r="H42" s="21">
        <f>SUM(H28:H41)</f>
        <v>3151881.4680000003</v>
      </c>
    </row>
    <row r="43" spans="1:10" ht="39" customHeight="1" x14ac:dyDescent="0.2">
      <c r="A43" s="155" t="s">
        <v>134</v>
      </c>
      <c r="B43" s="169"/>
      <c r="C43" s="169"/>
      <c r="D43" s="169"/>
      <c r="E43" s="169"/>
      <c r="F43" s="169"/>
      <c r="G43"/>
      <c r="H43"/>
    </row>
    <row r="44" spans="1:10" ht="26.25" customHeight="1" x14ac:dyDescent="0.2">
      <c r="A44" s="232" t="s">
        <v>135</v>
      </c>
      <c r="B44" s="232"/>
      <c r="C44" s="232"/>
      <c r="D44" s="232"/>
      <c r="E44" s="232"/>
      <c r="F44" s="54">
        <v>-170200.48549999966</v>
      </c>
      <c r="G44"/>
      <c r="H44"/>
    </row>
    <row r="45" spans="1:10" ht="50.25" customHeight="1" x14ac:dyDescent="0.2">
      <c r="A45" s="232" t="s">
        <v>125</v>
      </c>
      <c r="B45" s="232"/>
      <c r="C45" s="232"/>
      <c r="D45" s="232"/>
      <c r="E45" s="232"/>
      <c r="F45" s="54">
        <v>582420.924</v>
      </c>
      <c r="G45"/>
      <c r="H45" s="43"/>
      <c r="I45" s="43"/>
      <c r="J45" s="43"/>
    </row>
    <row r="46" spans="1:10" ht="30.75" customHeight="1" x14ac:dyDescent="0.2">
      <c r="A46" s="233" t="s">
        <v>142</v>
      </c>
      <c r="B46" s="234"/>
      <c r="C46" s="234"/>
      <c r="D46" s="234"/>
      <c r="E46" s="235"/>
      <c r="F46" s="54">
        <v>8731.7999999999993</v>
      </c>
      <c r="G46"/>
      <c r="H46" s="43"/>
      <c r="I46" s="43"/>
      <c r="J46" s="43"/>
    </row>
    <row r="47" spans="1:10" ht="30.75" customHeight="1" x14ac:dyDescent="0.2">
      <c r="A47" s="233" t="s">
        <v>126</v>
      </c>
      <c r="B47" s="234"/>
      <c r="C47" s="234"/>
      <c r="D47" s="234"/>
      <c r="E47" s="235"/>
      <c r="F47" s="54">
        <f>F44+F45+F46</f>
        <v>420952.23850000033</v>
      </c>
      <c r="G47"/>
      <c r="H47" s="43"/>
      <c r="I47" s="43"/>
      <c r="J47" s="43"/>
    </row>
    <row r="48" spans="1:10" ht="24.75" customHeight="1" x14ac:dyDescent="0.2">
      <c r="A48" s="232" t="s">
        <v>127</v>
      </c>
      <c r="B48" s="232"/>
      <c r="C48" s="232"/>
      <c r="D48" s="232"/>
      <c r="E48" s="232"/>
      <c r="F48" s="54">
        <v>1057183.8</v>
      </c>
      <c r="G48"/>
      <c r="H48"/>
    </row>
    <row r="49" spans="1:8" ht="27" customHeight="1" x14ac:dyDescent="0.2">
      <c r="A49" s="232" t="s">
        <v>128</v>
      </c>
      <c r="B49" s="232"/>
      <c r="C49" s="232"/>
      <c r="D49" s="232"/>
      <c r="E49" s="232"/>
      <c r="F49" s="62">
        <f>F47-F48</f>
        <v>-636231.56149999972</v>
      </c>
      <c r="G49"/>
      <c r="H49"/>
    </row>
    <row r="50" spans="1:8" ht="16.5" customHeight="1" x14ac:dyDescent="0.2">
      <c r="A50" s="40"/>
      <c r="B50" s="41"/>
      <c r="C50" s="41"/>
      <c r="D50" s="41"/>
      <c r="E50" s="41"/>
      <c r="F50" s="41"/>
      <c r="G50"/>
      <c r="H50"/>
    </row>
    <row r="51" spans="1:8" ht="145.35" customHeight="1" x14ac:dyDescent="0.2">
      <c r="A51" s="114" t="s">
        <v>1</v>
      </c>
      <c r="B51" s="115" t="s">
        <v>8</v>
      </c>
      <c r="C51" s="78" t="s">
        <v>41</v>
      </c>
      <c r="D51" s="59" t="s">
        <v>9</v>
      </c>
      <c r="E51" s="70" t="s">
        <v>42</v>
      </c>
      <c r="F51" s="70" t="s">
        <v>43</v>
      </c>
      <c r="G51"/>
      <c r="H51"/>
    </row>
    <row r="52" spans="1:8" ht="24.95" customHeight="1" x14ac:dyDescent="0.2">
      <c r="A52" s="60">
        <v>1</v>
      </c>
      <c r="B52" s="63" t="s">
        <v>709</v>
      </c>
      <c r="C52" s="272" t="s">
        <v>130</v>
      </c>
      <c r="D52" s="72">
        <v>2258.73</v>
      </c>
      <c r="E52" s="72"/>
      <c r="F52" s="272" t="s">
        <v>131</v>
      </c>
      <c r="G52"/>
      <c r="H52"/>
    </row>
    <row r="53" spans="1:8" ht="30.75" customHeight="1" x14ac:dyDescent="0.2">
      <c r="A53" s="60">
        <v>2</v>
      </c>
      <c r="B53" s="63" t="s">
        <v>710</v>
      </c>
      <c r="C53" s="273"/>
      <c r="D53" s="72">
        <v>14131.82</v>
      </c>
      <c r="E53" s="72"/>
      <c r="F53" s="273"/>
      <c r="G53"/>
      <c r="H53"/>
    </row>
    <row r="54" spans="1:8" ht="24.95" customHeight="1" x14ac:dyDescent="0.2">
      <c r="A54" s="60">
        <v>3</v>
      </c>
      <c r="B54" s="63" t="s">
        <v>711</v>
      </c>
      <c r="C54" s="273"/>
      <c r="D54" s="72">
        <v>309.64999999999998</v>
      </c>
      <c r="E54" s="116" t="s">
        <v>139</v>
      </c>
      <c r="F54" s="273"/>
      <c r="G54"/>
      <c r="H54"/>
    </row>
    <row r="55" spans="1:8" ht="24.95" customHeight="1" x14ac:dyDescent="0.2">
      <c r="A55" s="60">
        <v>4</v>
      </c>
      <c r="B55" s="63" t="s">
        <v>712</v>
      </c>
      <c r="C55" s="273"/>
      <c r="D55" s="72">
        <v>1413.28</v>
      </c>
      <c r="E55" s="116" t="s">
        <v>133</v>
      </c>
      <c r="F55" s="273"/>
      <c r="G55"/>
      <c r="H55"/>
    </row>
    <row r="56" spans="1:8" ht="24.95" customHeight="1" x14ac:dyDescent="0.2">
      <c r="A56" s="60">
        <v>5</v>
      </c>
      <c r="B56" s="63" t="s">
        <v>713</v>
      </c>
      <c r="C56" s="273"/>
      <c r="D56" s="72">
        <v>16063.97</v>
      </c>
      <c r="E56" s="116" t="s">
        <v>604</v>
      </c>
      <c r="F56" s="273"/>
      <c r="G56"/>
      <c r="H56"/>
    </row>
    <row r="57" spans="1:8" ht="24.95" customHeight="1" x14ac:dyDescent="0.2">
      <c r="A57" s="60">
        <v>6</v>
      </c>
      <c r="B57" s="63" t="s">
        <v>714</v>
      </c>
      <c r="C57" s="273"/>
      <c r="D57" s="72">
        <v>353742.6</v>
      </c>
      <c r="E57" s="72" t="s">
        <v>715</v>
      </c>
      <c r="F57" s="273"/>
      <c r="G57"/>
      <c r="H57"/>
    </row>
    <row r="58" spans="1:8" ht="24.95" customHeight="1" x14ac:dyDescent="0.2">
      <c r="A58" s="60">
        <v>7</v>
      </c>
      <c r="B58" s="63" t="s">
        <v>716</v>
      </c>
      <c r="C58" s="273"/>
      <c r="D58" s="72">
        <v>273955.16000000003</v>
      </c>
      <c r="E58" s="72" t="s">
        <v>717</v>
      </c>
      <c r="F58" s="273"/>
      <c r="G58"/>
      <c r="H58"/>
    </row>
    <row r="59" spans="1:8" ht="34.5" customHeight="1" x14ac:dyDescent="0.2">
      <c r="A59" s="60">
        <v>8</v>
      </c>
      <c r="B59" s="63" t="s">
        <v>718</v>
      </c>
      <c r="C59" s="273"/>
      <c r="D59" s="72">
        <v>99650.829999999987</v>
      </c>
      <c r="E59" s="116" t="s">
        <v>719</v>
      </c>
      <c r="F59" s="273"/>
      <c r="G59"/>
      <c r="H59"/>
    </row>
    <row r="60" spans="1:8" ht="24.95" customHeight="1" x14ac:dyDescent="0.2">
      <c r="A60" s="60">
        <v>9</v>
      </c>
      <c r="B60" s="111" t="s">
        <v>720</v>
      </c>
      <c r="C60" s="273"/>
      <c r="D60" s="72">
        <v>584.94000000000005</v>
      </c>
      <c r="E60" s="72"/>
      <c r="F60" s="273"/>
      <c r="G60"/>
      <c r="H60"/>
    </row>
    <row r="61" spans="1:8" ht="32.25" customHeight="1" x14ac:dyDescent="0.2">
      <c r="A61" s="60">
        <v>10</v>
      </c>
      <c r="B61" s="63" t="s">
        <v>721</v>
      </c>
      <c r="C61" s="273"/>
      <c r="D61" s="72">
        <v>5478.08</v>
      </c>
      <c r="E61" s="116" t="s">
        <v>133</v>
      </c>
      <c r="F61" s="273"/>
      <c r="G61"/>
      <c r="H61"/>
    </row>
    <row r="62" spans="1:8" ht="24.95" customHeight="1" x14ac:dyDescent="0.2">
      <c r="A62" s="60">
        <v>11</v>
      </c>
      <c r="B62" s="111" t="s">
        <v>722</v>
      </c>
      <c r="C62" s="273"/>
      <c r="D62" s="72">
        <v>5000</v>
      </c>
      <c r="E62" s="116" t="s">
        <v>133</v>
      </c>
      <c r="F62" s="273"/>
      <c r="G62"/>
      <c r="H62"/>
    </row>
    <row r="63" spans="1:8" ht="24.95" customHeight="1" x14ac:dyDescent="0.2">
      <c r="A63" s="60">
        <v>12</v>
      </c>
      <c r="B63" s="111" t="s">
        <v>723</v>
      </c>
      <c r="C63" s="273"/>
      <c r="D63" s="72">
        <v>198820.18</v>
      </c>
      <c r="E63" s="116" t="s">
        <v>724</v>
      </c>
      <c r="F63" s="273"/>
      <c r="G63"/>
      <c r="H63"/>
    </row>
    <row r="64" spans="1:8" ht="36" customHeight="1" x14ac:dyDescent="0.2">
      <c r="A64" s="60">
        <v>13</v>
      </c>
      <c r="B64" s="63" t="s">
        <v>725</v>
      </c>
      <c r="C64" s="273"/>
      <c r="D64" s="72">
        <v>858.25</v>
      </c>
      <c r="E64" s="116" t="s">
        <v>145</v>
      </c>
      <c r="F64" s="273"/>
      <c r="G64"/>
      <c r="H64"/>
    </row>
    <row r="65" spans="1:8" ht="59.25" customHeight="1" x14ac:dyDescent="0.2">
      <c r="A65" s="60">
        <v>14</v>
      </c>
      <c r="B65" s="63" t="s">
        <v>726</v>
      </c>
      <c r="C65" s="273"/>
      <c r="D65" s="72">
        <v>10380.66</v>
      </c>
      <c r="E65" s="116" t="s">
        <v>727</v>
      </c>
      <c r="F65" s="273"/>
      <c r="G65"/>
      <c r="H65"/>
    </row>
    <row r="66" spans="1:8" ht="39" customHeight="1" x14ac:dyDescent="0.2">
      <c r="A66" s="60">
        <v>15</v>
      </c>
      <c r="B66" s="63" t="s">
        <v>728</v>
      </c>
      <c r="C66" s="273"/>
      <c r="D66" s="72">
        <v>31228.489999999994</v>
      </c>
      <c r="E66" s="116" t="s">
        <v>729</v>
      </c>
      <c r="F66" s="273"/>
      <c r="G66"/>
      <c r="H66"/>
    </row>
    <row r="67" spans="1:8" ht="24.95" customHeight="1" x14ac:dyDescent="0.2">
      <c r="A67" s="60">
        <v>16</v>
      </c>
      <c r="B67" s="111" t="s">
        <v>730</v>
      </c>
      <c r="C67" s="273"/>
      <c r="D67" s="72">
        <v>4451.79</v>
      </c>
      <c r="E67" s="116" t="s">
        <v>218</v>
      </c>
      <c r="F67" s="273"/>
      <c r="G67"/>
      <c r="H67"/>
    </row>
    <row r="68" spans="1:8" ht="24.95" customHeight="1" x14ac:dyDescent="0.2">
      <c r="A68" s="60">
        <v>17</v>
      </c>
      <c r="B68" s="111" t="s">
        <v>731</v>
      </c>
      <c r="C68" s="273"/>
      <c r="D68" s="72">
        <v>389</v>
      </c>
      <c r="E68" s="116"/>
      <c r="F68" s="273"/>
      <c r="G68"/>
      <c r="H68"/>
    </row>
    <row r="69" spans="1:8" ht="48.75" customHeight="1" x14ac:dyDescent="0.2">
      <c r="A69" s="60">
        <v>18</v>
      </c>
      <c r="B69" s="63" t="s">
        <v>732</v>
      </c>
      <c r="C69" s="273"/>
      <c r="D69" s="72">
        <v>8793.5</v>
      </c>
      <c r="E69" s="116" t="s">
        <v>733</v>
      </c>
      <c r="F69" s="273"/>
      <c r="G69"/>
      <c r="H69"/>
    </row>
    <row r="70" spans="1:8" ht="145.5" customHeight="1" x14ac:dyDescent="0.2">
      <c r="A70" s="60">
        <v>19</v>
      </c>
      <c r="B70" s="63" t="s">
        <v>734</v>
      </c>
      <c r="C70" s="273"/>
      <c r="D70" s="72">
        <v>24522.160000000003</v>
      </c>
      <c r="E70" s="116" t="s">
        <v>735</v>
      </c>
      <c r="F70" s="273"/>
      <c r="G70"/>
      <c r="H70"/>
    </row>
    <row r="71" spans="1:8" ht="24.95" customHeight="1" x14ac:dyDescent="0.2">
      <c r="A71" s="60">
        <v>20</v>
      </c>
      <c r="B71" s="63" t="s">
        <v>129</v>
      </c>
      <c r="C71" s="273"/>
      <c r="D71" s="72">
        <v>1200</v>
      </c>
      <c r="E71" s="72"/>
      <c r="F71" s="273"/>
      <c r="G71"/>
      <c r="H71"/>
    </row>
    <row r="72" spans="1:8" ht="34.5" customHeight="1" x14ac:dyDescent="0.2">
      <c r="A72" s="60">
        <v>21</v>
      </c>
      <c r="B72" s="63" t="s">
        <v>736</v>
      </c>
      <c r="C72" s="274"/>
      <c r="D72" s="72">
        <v>3950.71</v>
      </c>
      <c r="E72" s="72"/>
      <c r="F72" s="274"/>
      <c r="G72"/>
      <c r="H72"/>
    </row>
    <row r="73" spans="1:8" ht="24.95" customHeight="1" x14ac:dyDescent="0.2">
      <c r="A73" s="146" t="s">
        <v>6</v>
      </c>
      <c r="B73" s="148"/>
      <c r="C73" s="12"/>
      <c r="D73" s="72">
        <f>SUM(D52:D72)</f>
        <v>1057183.7999999998</v>
      </c>
      <c r="E73" s="61"/>
      <c r="F73" s="12"/>
      <c r="G73"/>
      <c r="H73"/>
    </row>
    <row r="74" spans="1:8" ht="19.5" customHeight="1" x14ac:dyDescent="0.2">
      <c r="A74" s="196" t="s">
        <v>59</v>
      </c>
      <c r="B74" s="196"/>
      <c r="C74" s="196"/>
      <c r="D74" s="196"/>
      <c r="E74" s="196"/>
      <c r="F74" s="196"/>
      <c r="G74" s="196"/>
      <c r="H74" s="196"/>
    </row>
    <row r="75" spans="1:8" ht="18.75" x14ac:dyDescent="0.2">
      <c r="A75" s="10"/>
      <c r="B75" s="10"/>
      <c r="C75" s="10"/>
      <c r="D75" s="10"/>
      <c r="E75" s="10"/>
      <c r="F75" s="10"/>
      <c r="G75" s="35">
        <f>'[1]Оригинал Тариф с 01.07.25'!$BK$44</f>
        <v>749672.67599999998</v>
      </c>
      <c r="H75" s="10"/>
    </row>
    <row r="76" spans="1:8" ht="41.25" customHeight="1" x14ac:dyDescent="0.2">
      <c r="A76" s="155" t="s">
        <v>28</v>
      </c>
      <c r="B76" s="155"/>
      <c r="C76" s="155"/>
      <c r="D76" s="155"/>
      <c r="E76" s="155"/>
      <c r="F76" s="155"/>
      <c r="G76" s="155"/>
      <c r="H76" s="155"/>
    </row>
    <row r="77" spans="1:8" ht="138" customHeight="1" x14ac:dyDescent="0.2">
      <c r="A77" s="6" t="s">
        <v>29</v>
      </c>
      <c r="B77" s="156" t="s">
        <v>30</v>
      </c>
      <c r="C77" s="156"/>
      <c r="D77" s="156" t="s">
        <v>31</v>
      </c>
      <c r="E77" s="156"/>
      <c r="F77" s="156" t="s">
        <v>32</v>
      </c>
      <c r="G77" s="156"/>
    </row>
    <row r="78" spans="1:8" ht="15.75" x14ac:dyDescent="0.2">
      <c r="A78" s="4">
        <v>1</v>
      </c>
      <c r="B78" s="197">
        <v>2</v>
      </c>
      <c r="C78" s="197"/>
      <c r="D78" s="197">
        <v>3</v>
      </c>
      <c r="E78" s="197"/>
      <c r="F78" s="197">
        <v>4</v>
      </c>
      <c r="G78" s="197"/>
    </row>
    <row r="79" spans="1:8" ht="12.75" customHeight="1" x14ac:dyDescent="0.2">
      <c r="A79" s="6"/>
      <c r="B79" s="157">
        <v>4</v>
      </c>
      <c r="C79" s="159"/>
      <c r="D79" s="157">
        <v>1</v>
      </c>
      <c r="E79" s="159"/>
      <c r="F79" s="225">
        <v>59879</v>
      </c>
      <c r="G79" s="226"/>
    </row>
    <row r="80" spans="1:8" ht="107.25" customHeight="1" x14ac:dyDescent="0.2">
      <c r="A80" s="155" t="s">
        <v>33</v>
      </c>
      <c r="B80" s="155"/>
      <c r="C80" s="155"/>
      <c r="D80" s="155"/>
      <c r="E80" s="155"/>
      <c r="F80" s="155"/>
      <c r="G80" s="155"/>
      <c r="H80" s="155"/>
    </row>
    <row r="81" spans="1:8" ht="15.75" x14ac:dyDescent="0.2">
      <c r="A81" s="5"/>
    </row>
    <row r="82" spans="1:8" ht="63" x14ac:dyDescent="0.2">
      <c r="A82" s="6" t="s">
        <v>29</v>
      </c>
      <c r="B82" s="156" t="s">
        <v>34</v>
      </c>
      <c r="C82" s="156"/>
      <c r="D82" s="156" t="s">
        <v>35</v>
      </c>
      <c r="E82" s="156"/>
      <c r="F82" s="6" t="s">
        <v>36</v>
      </c>
      <c r="G82" s="6" t="s">
        <v>37</v>
      </c>
      <c r="H82" s="4" t="s">
        <v>38</v>
      </c>
    </row>
    <row r="83" spans="1:8" ht="15.75" x14ac:dyDescent="0.2">
      <c r="A83" s="6">
        <v>1</v>
      </c>
      <c r="B83" s="156">
        <v>2</v>
      </c>
      <c r="C83" s="156"/>
      <c r="D83" s="156">
        <v>3</v>
      </c>
      <c r="E83" s="156"/>
      <c r="F83" s="6">
        <v>4</v>
      </c>
      <c r="G83" s="6">
        <v>5</v>
      </c>
      <c r="H83" s="4">
        <v>6</v>
      </c>
    </row>
    <row r="84" spans="1:8" ht="47.25" customHeight="1" x14ac:dyDescent="0.2">
      <c r="A84" s="6">
        <v>1</v>
      </c>
      <c r="B84" s="156" t="s">
        <v>39</v>
      </c>
      <c r="C84" s="156"/>
      <c r="D84" s="164">
        <v>2042852.1</v>
      </c>
      <c r="E84" s="164"/>
      <c r="F84" s="4">
        <v>4645468.62</v>
      </c>
      <c r="G84" s="4">
        <v>4671346.3600000003</v>
      </c>
      <c r="H84" s="4">
        <f>F84-G84+D84</f>
        <v>2016974.3599999999</v>
      </c>
    </row>
    <row r="85" spans="1:8" ht="44.25" customHeight="1" x14ac:dyDescent="0.2">
      <c r="A85" s="6">
        <v>2</v>
      </c>
      <c r="B85" s="156" t="s">
        <v>40</v>
      </c>
      <c r="C85" s="156"/>
      <c r="D85" s="160">
        <v>12147.65</v>
      </c>
      <c r="E85" s="161"/>
      <c r="F85" s="4">
        <v>109085.78</v>
      </c>
      <c r="G85" s="4">
        <v>103115.07</v>
      </c>
      <c r="H85" s="4">
        <f>F85-G85+D85</f>
        <v>18118.359999999993</v>
      </c>
    </row>
    <row r="86" spans="1:8" ht="15.75" customHeight="1" x14ac:dyDescent="0.2">
      <c r="A86" s="157" t="s">
        <v>22</v>
      </c>
      <c r="B86" s="158"/>
      <c r="C86" s="159"/>
      <c r="D86" s="165"/>
      <c r="E86" s="165"/>
      <c r="F86" s="6"/>
      <c r="G86" s="6"/>
      <c r="H86" s="4"/>
    </row>
    <row r="90" spans="1:8" x14ac:dyDescent="0.2">
      <c r="B90" s="140"/>
      <c r="C90" s="139"/>
    </row>
    <row r="91" spans="1:8" x14ac:dyDescent="0.2">
      <c r="B91" s="140"/>
      <c r="C91" s="139"/>
    </row>
    <row r="92" spans="1:8" x14ac:dyDescent="0.2">
      <c r="C92" s="135"/>
    </row>
    <row r="93" spans="1:8" x14ac:dyDescent="0.2">
      <c r="C93" s="135"/>
    </row>
  </sheetData>
  <mergeCells count="61">
    <mergeCell ref="A47:E47"/>
    <mergeCell ref="C52:C72"/>
    <mergeCell ref="F52:F72"/>
    <mergeCell ref="A73:B73"/>
    <mergeCell ref="A48:E48"/>
    <mergeCell ref="A49:E49"/>
    <mergeCell ref="A86:C86"/>
    <mergeCell ref="D86:E86"/>
    <mergeCell ref="B83:C83"/>
    <mergeCell ref="D83:E83"/>
    <mergeCell ref="B84:C84"/>
    <mergeCell ref="D84:E84"/>
    <mergeCell ref="B85:C85"/>
    <mergeCell ref="D85:E85"/>
    <mergeCell ref="B79:C79"/>
    <mergeCell ref="D79:E79"/>
    <mergeCell ref="F79:G79"/>
    <mergeCell ref="A80:H80"/>
    <mergeCell ref="B82:C82"/>
    <mergeCell ref="D82:E82"/>
    <mergeCell ref="A76:H76"/>
    <mergeCell ref="B77:C77"/>
    <mergeCell ref="D77:E77"/>
    <mergeCell ref="F77:G77"/>
    <mergeCell ref="B78:C78"/>
    <mergeCell ref="D78:E78"/>
    <mergeCell ref="F78:G78"/>
    <mergeCell ref="A74:H74"/>
    <mergeCell ref="A19:H19"/>
    <mergeCell ref="A20:H20"/>
    <mergeCell ref="A23:H23"/>
    <mergeCell ref="A25:H25"/>
    <mergeCell ref="A26:A27"/>
    <mergeCell ref="B26:B27"/>
    <mergeCell ref="C26:C27"/>
    <mergeCell ref="D26:D27"/>
    <mergeCell ref="E26:F26"/>
    <mergeCell ref="G26:H26"/>
    <mergeCell ref="A42:D42"/>
    <mergeCell ref="A43:F43"/>
    <mergeCell ref="A44:E44"/>
    <mergeCell ref="A45:E45"/>
    <mergeCell ref="A46:E46"/>
    <mergeCell ref="A18:H18"/>
    <mergeCell ref="A7:H7"/>
    <mergeCell ref="A8:H8"/>
    <mergeCell ref="A9:H9"/>
    <mergeCell ref="A10:H10"/>
    <mergeCell ref="A11:H11"/>
    <mergeCell ref="A12:H12"/>
    <mergeCell ref="A13:H13"/>
    <mergeCell ref="A14:H14"/>
    <mergeCell ref="A15:H15"/>
    <mergeCell ref="A16:H16"/>
    <mergeCell ref="A17:H17"/>
    <mergeCell ref="A6:H6"/>
    <mergeCell ref="G1:H1"/>
    <mergeCell ref="G2:H2"/>
    <mergeCell ref="G3:H3"/>
    <mergeCell ref="G4:H4"/>
    <mergeCell ref="G5:H5"/>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0C355-E58A-4F59-877F-727AABF14B00}">
  <dimension ref="A1:K79"/>
  <sheetViews>
    <sheetView topLeftCell="A66" workbookViewId="0">
      <selection activeCell="B76" sqref="B76:C79"/>
    </sheetView>
  </sheetViews>
  <sheetFormatPr defaultRowHeight="12.75" x14ac:dyDescent="0.2"/>
  <cols>
    <col min="1" max="1" width="5.83203125" style="7" customWidth="1"/>
    <col min="2" max="2" width="42.33203125" style="7" customWidth="1"/>
    <col min="3" max="3" width="13.8320312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107</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01.07.25'!$D$45</f>
        <v>3090.9</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01.07.25'!$AC$45+'[2]Оригинал Тариф с 01.07.25'!$AE$45)/2</f>
        <v>0.495</v>
      </c>
      <c r="E28" s="20">
        <f>$G$21</f>
        <v>3090.9</v>
      </c>
      <c r="F28" s="20">
        <f>D28*E28*12</f>
        <v>18359.946</v>
      </c>
      <c r="G28" s="20">
        <f>E28</f>
        <v>3090.9</v>
      </c>
      <c r="H28" s="20">
        <f>D28*G28*12</f>
        <v>18359.946</v>
      </c>
    </row>
    <row r="29" spans="1:8" ht="25.5" x14ac:dyDescent="0.2">
      <c r="A29" s="29">
        <v>2</v>
      </c>
      <c r="B29" s="30" t="s">
        <v>67</v>
      </c>
      <c r="C29" s="18" t="s">
        <v>15</v>
      </c>
      <c r="D29" s="19">
        <f>('[2]Оригинал Тариф с 01.07.25'!$K$45+'[2]Оригинал Тариф с 01.07.25'!$M$45)/2</f>
        <v>0.185</v>
      </c>
      <c r="E29" s="20">
        <f t="shared" ref="E29:E38" si="0">$G$21</f>
        <v>3090.9</v>
      </c>
      <c r="F29" s="20">
        <f t="shared" ref="F29:F38" si="1">D29*E29*12</f>
        <v>6861.7980000000007</v>
      </c>
      <c r="G29" s="20">
        <f t="shared" ref="G29:G38" si="2">E29</f>
        <v>3090.9</v>
      </c>
      <c r="H29" s="20">
        <f t="shared" ref="H29:H38" si="3">D29*G29*12</f>
        <v>6861.7980000000007</v>
      </c>
    </row>
    <row r="30" spans="1:8" ht="24.75" customHeight="1" x14ac:dyDescent="0.2">
      <c r="A30" s="29">
        <v>3</v>
      </c>
      <c r="B30" s="30" t="s">
        <v>12</v>
      </c>
      <c r="C30" s="18" t="s">
        <v>15</v>
      </c>
      <c r="D30" s="19">
        <f>('[2]Оригинал Тариф с 01.07.25'!$AX$45+'[2]Оригинал Тариф с 01.07.25'!$AZ$45)/2</f>
        <v>1.5249999999999999</v>
      </c>
      <c r="E30" s="20">
        <f t="shared" si="0"/>
        <v>3090.9</v>
      </c>
      <c r="F30" s="20">
        <f t="shared" si="1"/>
        <v>56563.469999999994</v>
      </c>
      <c r="G30" s="20">
        <f t="shared" si="2"/>
        <v>3090.9</v>
      </c>
      <c r="H30" s="20">
        <f t="shared" si="3"/>
        <v>56563.469999999994</v>
      </c>
    </row>
    <row r="31" spans="1:8" ht="27.75" customHeight="1" x14ac:dyDescent="0.2">
      <c r="A31" s="29">
        <v>4</v>
      </c>
      <c r="B31" s="30" t="s">
        <v>13</v>
      </c>
      <c r="C31" s="18" t="s">
        <v>15</v>
      </c>
      <c r="D31" s="19">
        <f>('[2]Оригинал Тариф с 01.07.25'!$N$45+'[2]Оригинал Тариф с 01.07.25'!$P$45)/2</f>
        <v>2.88</v>
      </c>
      <c r="E31" s="20">
        <f t="shared" si="0"/>
        <v>3090.9</v>
      </c>
      <c r="F31" s="20">
        <f t="shared" si="1"/>
        <v>106821.50399999999</v>
      </c>
      <c r="G31" s="20">
        <f t="shared" si="2"/>
        <v>3090.9</v>
      </c>
      <c r="H31" s="20">
        <f t="shared" si="3"/>
        <v>106821.50399999999</v>
      </c>
    </row>
    <row r="32" spans="1:8" ht="25.5" x14ac:dyDescent="0.2">
      <c r="A32" s="29">
        <v>5</v>
      </c>
      <c r="B32" s="30" t="s">
        <v>23</v>
      </c>
      <c r="C32" s="18" t="s">
        <v>15</v>
      </c>
      <c r="D32" s="19">
        <f>('[2]Оригинал Тариф с 01.07.25'!$H$45+'[2]Оригинал Тариф с 01.07.25'!$J$45)/2</f>
        <v>1.23</v>
      </c>
      <c r="E32" s="20">
        <f t="shared" si="0"/>
        <v>3090.9</v>
      </c>
      <c r="F32" s="20">
        <f t="shared" si="1"/>
        <v>45621.684000000001</v>
      </c>
      <c r="G32" s="20">
        <f t="shared" si="2"/>
        <v>3090.9</v>
      </c>
      <c r="H32" s="20">
        <f t="shared" si="3"/>
        <v>45621.684000000001</v>
      </c>
    </row>
    <row r="33" spans="1:11" ht="76.5" x14ac:dyDescent="0.2">
      <c r="A33" s="29">
        <v>6</v>
      </c>
      <c r="B33" s="30" t="s">
        <v>17</v>
      </c>
      <c r="C33" s="18" t="s">
        <v>15</v>
      </c>
      <c r="D33" s="19">
        <f>('[2]Оригинал Тариф с 01.07.25'!$W$45+'[2]Оригинал Тариф с 01.07.25'!$Y$45)/2</f>
        <v>0.81499999999999995</v>
      </c>
      <c r="E33" s="20">
        <f t="shared" si="0"/>
        <v>3090.9</v>
      </c>
      <c r="F33" s="20">
        <f t="shared" si="1"/>
        <v>30229.001999999997</v>
      </c>
      <c r="G33" s="20">
        <f t="shared" si="2"/>
        <v>3090.9</v>
      </c>
      <c r="H33" s="20">
        <f t="shared" si="3"/>
        <v>30229.001999999997</v>
      </c>
    </row>
    <row r="34" spans="1:11" ht="76.5" x14ac:dyDescent="0.2">
      <c r="A34" s="29">
        <v>7</v>
      </c>
      <c r="B34" s="30" t="s">
        <v>18</v>
      </c>
      <c r="C34" s="18" t="s">
        <v>15</v>
      </c>
      <c r="D34" s="19">
        <f>('[2]Оригинал Тариф с 01.07.25'!$AI$45+'[2]Оригинал Тариф с 01.07.25'!$AK$45)/2</f>
        <v>1.74</v>
      </c>
      <c r="E34" s="20">
        <f t="shared" si="0"/>
        <v>3090.9</v>
      </c>
      <c r="F34" s="20">
        <f t="shared" si="1"/>
        <v>64537.991999999998</v>
      </c>
      <c r="G34" s="20">
        <f t="shared" si="2"/>
        <v>3090.9</v>
      </c>
      <c r="H34" s="20">
        <f t="shared" si="3"/>
        <v>64537.991999999998</v>
      </c>
    </row>
    <row r="35" spans="1:11" ht="76.5" x14ac:dyDescent="0.2">
      <c r="A35" s="29">
        <v>8</v>
      </c>
      <c r="B35" s="30" t="s">
        <v>19</v>
      </c>
      <c r="C35" s="18" t="s">
        <v>15</v>
      </c>
      <c r="D35" s="19">
        <f>('[2]Оригинал Тариф с 01.07.25'!$AO$45+'[2]Оригинал Тариф с 01.07.25'!$AQ$45)/2</f>
        <v>0.38</v>
      </c>
      <c r="E35" s="20">
        <f t="shared" si="0"/>
        <v>3090.9</v>
      </c>
      <c r="F35" s="20">
        <f t="shared" si="1"/>
        <v>14094.504000000001</v>
      </c>
      <c r="G35" s="20">
        <f t="shared" si="2"/>
        <v>3090.9</v>
      </c>
      <c r="H35" s="20">
        <f t="shared" si="3"/>
        <v>14094.504000000001</v>
      </c>
    </row>
    <row r="36" spans="1:11" ht="60.75" customHeight="1" x14ac:dyDescent="0.2">
      <c r="A36" s="29">
        <v>9</v>
      </c>
      <c r="B36" s="30" t="s">
        <v>20</v>
      </c>
      <c r="C36" s="18" t="s">
        <v>15</v>
      </c>
      <c r="D36" s="19">
        <f>('[2]Оригинал Тариф с 01.07.25'!$AR$45+'[2]Оригинал Тариф с 01.07.25'!$AT$45)/2</f>
        <v>0.13500000000000001</v>
      </c>
      <c r="E36" s="20">
        <f t="shared" si="0"/>
        <v>3090.9</v>
      </c>
      <c r="F36" s="20">
        <f t="shared" si="1"/>
        <v>5007.2580000000007</v>
      </c>
      <c r="G36" s="20">
        <f t="shared" si="2"/>
        <v>3090.9</v>
      </c>
      <c r="H36" s="20">
        <f t="shared" si="3"/>
        <v>5007.2580000000007</v>
      </c>
    </row>
    <row r="37" spans="1:11" ht="25.5" x14ac:dyDescent="0.2">
      <c r="A37" s="29">
        <v>10</v>
      </c>
      <c r="B37" s="30" t="s">
        <v>14</v>
      </c>
      <c r="C37" s="18" t="s">
        <v>15</v>
      </c>
      <c r="D37" s="19">
        <f>('[2]Оригинал Тариф с 01.07.25'!$AF$45+'[2]Оригинал Тариф с 01.07.25'!$AH$45)/2</f>
        <v>0.58499999999999996</v>
      </c>
      <c r="E37" s="20">
        <f t="shared" si="0"/>
        <v>3090.9</v>
      </c>
      <c r="F37" s="20">
        <f t="shared" si="1"/>
        <v>21698.118000000002</v>
      </c>
      <c r="G37" s="20">
        <f t="shared" si="2"/>
        <v>3090.9</v>
      </c>
      <c r="H37" s="20">
        <f t="shared" si="3"/>
        <v>21698.118000000002</v>
      </c>
    </row>
    <row r="38" spans="1:11" ht="38.25" x14ac:dyDescent="0.2">
      <c r="A38" s="29">
        <v>11</v>
      </c>
      <c r="B38" s="30" t="s">
        <v>21</v>
      </c>
      <c r="C38" s="18" t="s">
        <v>15</v>
      </c>
      <c r="D38" s="19">
        <f>('[2]Оригинал Тариф с 01.07.25'!$Q$45+'[2]Оригинал Тариф с 01.07.25'!$S$45)/2</f>
        <v>2.77</v>
      </c>
      <c r="E38" s="20">
        <f t="shared" si="0"/>
        <v>3090.9</v>
      </c>
      <c r="F38" s="20">
        <f t="shared" si="1"/>
        <v>102741.516</v>
      </c>
      <c r="G38" s="20">
        <f t="shared" si="2"/>
        <v>3090.9</v>
      </c>
      <c r="H38" s="20">
        <f t="shared" si="3"/>
        <v>102741.516</v>
      </c>
    </row>
    <row r="39" spans="1:11" ht="12.75" customHeight="1" x14ac:dyDescent="0.2">
      <c r="A39" s="212" t="s">
        <v>6</v>
      </c>
      <c r="B39" s="213"/>
      <c r="C39" s="213"/>
      <c r="D39" s="214"/>
      <c r="E39" s="21"/>
      <c r="F39" s="21">
        <f>SUM(F28:F38)</f>
        <v>472536.79199999996</v>
      </c>
      <c r="G39" s="21"/>
      <c r="H39" s="21">
        <f>SUM(H28:H38)</f>
        <v>472536.79199999996</v>
      </c>
    </row>
    <row r="40" spans="1:11" ht="39" customHeight="1" x14ac:dyDescent="0.2">
      <c r="A40" s="155" t="s">
        <v>134</v>
      </c>
      <c r="B40" s="169"/>
      <c r="C40" s="169"/>
      <c r="D40" s="169"/>
      <c r="E40" s="169"/>
      <c r="F40" s="169"/>
      <c r="G40"/>
      <c r="H40"/>
    </row>
    <row r="41" spans="1:11" ht="26.25" customHeight="1" x14ac:dyDescent="0.2">
      <c r="A41" s="232" t="s">
        <v>135</v>
      </c>
      <c r="B41" s="232"/>
      <c r="C41" s="232"/>
      <c r="D41" s="232"/>
      <c r="E41" s="232"/>
      <c r="F41" s="54">
        <v>-242971.10040000008</v>
      </c>
      <c r="G41"/>
      <c r="H41"/>
    </row>
    <row r="42" spans="1:11" ht="50.25" customHeight="1" x14ac:dyDescent="0.2">
      <c r="A42" s="232" t="s">
        <v>125</v>
      </c>
      <c r="B42" s="232"/>
      <c r="C42" s="232"/>
      <c r="D42" s="232"/>
      <c r="E42" s="232"/>
      <c r="F42" s="54">
        <v>132364.60440000001</v>
      </c>
      <c r="G42"/>
      <c r="H42" s="43"/>
      <c r="I42" s="43"/>
      <c r="J42" s="43"/>
      <c r="K42" s="43"/>
    </row>
    <row r="43" spans="1:11" ht="30.75" customHeight="1" x14ac:dyDescent="0.2">
      <c r="A43" s="233" t="s">
        <v>126</v>
      </c>
      <c r="B43" s="234"/>
      <c r="C43" s="234"/>
      <c r="D43" s="234"/>
      <c r="E43" s="235"/>
      <c r="F43" s="54">
        <v>-110606.49600000007</v>
      </c>
      <c r="G43"/>
      <c r="H43" s="43"/>
      <c r="I43" s="43"/>
      <c r="J43" s="43"/>
      <c r="K43" s="43"/>
    </row>
    <row r="44" spans="1:11" ht="24.75" customHeight="1" x14ac:dyDescent="0.2">
      <c r="A44" s="232" t="s">
        <v>127</v>
      </c>
      <c r="B44" s="232"/>
      <c r="C44" s="232"/>
      <c r="D44" s="232"/>
      <c r="E44" s="232"/>
      <c r="F44" s="54">
        <v>104730.03</v>
      </c>
      <c r="G44"/>
      <c r="H44"/>
    </row>
    <row r="45" spans="1:11" ht="27" customHeight="1" x14ac:dyDescent="0.2">
      <c r="A45" s="232" t="s">
        <v>128</v>
      </c>
      <c r="B45" s="232"/>
      <c r="C45" s="232"/>
      <c r="D45" s="232"/>
      <c r="E45" s="232"/>
      <c r="F45" s="62">
        <f>F43-F44</f>
        <v>-215336.52600000007</v>
      </c>
      <c r="G45"/>
      <c r="H45"/>
    </row>
    <row r="46" spans="1:11" ht="16.5" customHeight="1" x14ac:dyDescent="0.2">
      <c r="A46" s="40"/>
      <c r="B46" s="41"/>
      <c r="C46" s="41"/>
      <c r="D46" s="41"/>
      <c r="E46" s="41"/>
      <c r="F46" s="41"/>
      <c r="G46"/>
      <c r="H46"/>
    </row>
    <row r="47" spans="1:11" ht="145.35" customHeight="1" x14ac:dyDescent="0.2">
      <c r="A47" s="44" t="s">
        <v>1</v>
      </c>
      <c r="B47" s="45" t="s">
        <v>8</v>
      </c>
      <c r="C47" s="46" t="s">
        <v>41</v>
      </c>
      <c r="D47" s="1" t="s">
        <v>9</v>
      </c>
      <c r="E47" s="2" t="s">
        <v>42</v>
      </c>
      <c r="F47" s="2" t="s">
        <v>43</v>
      </c>
      <c r="G47"/>
      <c r="H47"/>
    </row>
    <row r="48" spans="1:11" ht="24.95" customHeight="1" x14ac:dyDescent="0.2">
      <c r="A48" s="60">
        <v>1</v>
      </c>
      <c r="B48" s="111" t="s">
        <v>737</v>
      </c>
      <c r="C48" s="207" t="s">
        <v>130</v>
      </c>
      <c r="D48" s="57">
        <v>3425.4100000000003</v>
      </c>
      <c r="E48" s="18" t="s">
        <v>145</v>
      </c>
      <c r="F48" s="207" t="s">
        <v>131</v>
      </c>
      <c r="G48"/>
    </row>
    <row r="49" spans="1:8" ht="24.95" customHeight="1" x14ac:dyDescent="0.2">
      <c r="A49" s="60">
        <v>2</v>
      </c>
      <c r="B49" s="111" t="s">
        <v>738</v>
      </c>
      <c r="C49" s="208"/>
      <c r="D49" s="57">
        <v>36961.410000000003</v>
      </c>
      <c r="E49" s="18" t="s">
        <v>739</v>
      </c>
      <c r="F49" s="208"/>
      <c r="G49"/>
    </row>
    <row r="50" spans="1:8" ht="24.95" customHeight="1" x14ac:dyDescent="0.2">
      <c r="A50" s="60">
        <v>3</v>
      </c>
      <c r="B50" s="111" t="s">
        <v>740</v>
      </c>
      <c r="C50" s="208"/>
      <c r="D50" s="57">
        <v>5000</v>
      </c>
      <c r="E50" s="18" t="s">
        <v>294</v>
      </c>
      <c r="F50" s="208"/>
      <c r="G50"/>
    </row>
    <row r="51" spans="1:8" ht="24.95" customHeight="1" x14ac:dyDescent="0.2">
      <c r="A51" s="60">
        <v>4</v>
      </c>
      <c r="B51" s="111" t="s">
        <v>741</v>
      </c>
      <c r="C51" s="208"/>
      <c r="D51" s="57">
        <v>2635.02</v>
      </c>
      <c r="E51" s="57"/>
      <c r="F51" s="208"/>
      <c r="G51"/>
    </row>
    <row r="52" spans="1:8" ht="24.95" customHeight="1" x14ac:dyDescent="0.2">
      <c r="A52" s="60">
        <v>5</v>
      </c>
      <c r="B52" s="111" t="s">
        <v>742</v>
      </c>
      <c r="C52" s="208"/>
      <c r="D52" s="57">
        <v>2632.65</v>
      </c>
      <c r="E52" s="18" t="s">
        <v>139</v>
      </c>
      <c r="F52" s="208"/>
      <c r="G52"/>
    </row>
    <row r="53" spans="1:8" ht="47.25" customHeight="1" x14ac:dyDescent="0.2">
      <c r="A53" s="60">
        <v>6</v>
      </c>
      <c r="B53" s="63" t="s">
        <v>743</v>
      </c>
      <c r="C53" s="208"/>
      <c r="D53" s="57">
        <v>20740.899999999998</v>
      </c>
      <c r="E53" s="18" t="s">
        <v>744</v>
      </c>
      <c r="F53" s="208"/>
      <c r="G53"/>
    </row>
    <row r="54" spans="1:8" ht="24.95" customHeight="1" x14ac:dyDescent="0.2">
      <c r="A54" s="60">
        <v>7</v>
      </c>
      <c r="B54" s="63" t="s">
        <v>745</v>
      </c>
      <c r="C54" s="208"/>
      <c r="D54" s="57">
        <v>23940.42</v>
      </c>
      <c r="E54" s="18" t="s">
        <v>746</v>
      </c>
      <c r="F54" s="208"/>
      <c r="G54"/>
    </row>
    <row r="55" spans="1:8" ht="38.25" customHeight="1" x14ac:dyDescent="0.2">
      <c r="A55" s="60">
        <v>8</v>
      </c>
      <c r="B55" s="63" t="s">
        <v>747</v>
      </c>
      <c r="C55" s="208"/>
      <c r="D55" s="57">
        <v>7395.76</v>
      </c>
      <c r="E55" s="18" t="s">
        <v>748</v>
      </c>
      <c r="F55" s="208"/>
      <c r="G55"/>
    </row>
    <row r="56" spans="1:8" ht="24.95" customHeight="1" x14ac:dyDescent="0.2">
      <c r="A56" s="60">
        <v>9</v>
      </c>
      <c r="B56" s="111" t="s">
        <v>129</v>
      </c>
      <c r="C56" s="208"/>
      <c r="D56" s="57">
        <v>1200</v>
      </c>
      <c r="E56" s="57"/>
      <c r="F56" s="208"/>
      <c r="G56"/>
    </row>
    <row r="57" spans="1:8" ht="24.95" customHeight="1" x14ac:dyDescent="0.2">
      <c r="A57" s="60">
        <v>10</v>
      </c>
      <c r="B57" s="111" t="s">
        <v>749</v>
      </c>
      <c r="C57" s="209"/>
      <c r="D57" s="57">
        <v>798.46</v>
      </c>
      <c r="E57" s="18" t="s">
        <v>133</v>
      </c>
      <c r="F57" s="209"/>
      <c r="G57"/>
    </row>
    <row r="58" spans="1:8" ht="24.95" customHeight="1" x14ac:dyDescent="0.2">
      <c r="A58" s="146" t="s">
        <v>6</v>
      </c>
      <c r="B58" s="148"/>
      <c r="C58" s="52"/>
      <c r="D58" s="53">
        <f>SUM(D48:D57)</f>
        <v>104730.03</v>
      </c>
      <c r="E58" s="61" t="s">
        <v>7</v>
      </c>
      <c r="F58" s="12"/>
      <c r="G58"/>
      <c r="H58"/>
    </row>
    <row r="59" spans="1:8" ht="19.5" customHeight="1" x14ac:dyDescent="0.2">
      <c r="A59" s="196" t="s">
        <v>59</v>
      </c>
      <c r="B59" s="196"/>
      <c r="C59" s="196"/>
      <c r="D59" s="196"/>
      <c r="E59" s="196"/>
      <c r="F59" s="196"/>
      <c r="G59" s="196"/>
      <c r="H59" s="196"/>
    </row>
    <row r="60" spans="1:8" ht="27.75" customHeight="1" x14ac:dyDescent="0.2">
      <c r="A60" s="10"/>
      <c r="B60" s="10"/>
      <c r="C60" s="10"/>
      <c r="D60" s="10"/>
      <c r="E60" s="10"/>
      <c r="F60" s="10"/>
      <c r="G60" s="33">
        <f>'[1]Оригинал Тариф с 01.07.25'!$BK$45</f>
        <v>183970.36800000002</v>
      </c>
      <c r="H60" s="10"/>
    </row>
    <row r="61" spans="1:8" ht="41.25" customHeight="1" x14ac:dyDescent="0.2">
      <c r="A61" s="155" t="s">
        <v>28</v>
      </c>
      <c r="B61" s="155"/>
      <c r="C61" s="155"/>
      <c r="D61" s="155"/>
      <c r="E61" s="155"/>
      <c r="F61" s="155"/>
      <c r="G61" s="155"/>
      <c r="H61" s="155"/>
    </row>
    <row r="62" spans="1:8" ht="138" customHeight="1" x14ac:dyDescent="0.2">
      <c r="A62" s="6" t="s">
        <v>29</v>
      </c>
      <c r="B62" s="156" t="s">
        <v>30</v>
      </c>
      <c r="C62" s="156"/>
      <c r="D62" s="156" t="s">
        <v>31</v>
      </c>
      <c r="E62" s="156"/>
      <c r="F62" s="156" t="s">
        <v>32</v>
      </c>
      <c r="G62" s="156"/>
    </row>
    <row r="63" spans="1:8" ht="15.75" x14ac:dyDescent="0.2">
      <c r="A63" s="4">
        <v>1</v>
      </c>
      <c r="B63" s="197">
        <v>2</v>
      </c>
      <c r="C63" s="197"/>
      <c r="D63" s="197">
        <v>3</v>
      </c>
      <c r="E63" s="197"/>
      <c r="F63" s="197">
        <v>4</v>
      </c>
      <c r="G63" s="197"/>
    </row>
    <row r="64" spans="1:8" ht="12.75" customHeight="1" x14ac:dyDescent="0.2">
      <c r="A64" s="6"/>
      <c r="B64" s="157">
        <v>0</v>
      </c>
      <c r="C64" s="159"/>
      <c r="D64" s="157">
        <v>0</v>
      </c>
      <c r="E64" s="159"/>
      <c r="F64" s="225">
        <v>0</v>
      </c>
      <c r="G64" s="226"/>
    </row>
    <row r="65" spans="1:8" ht="119.25" customHeight="1" x14ac:dyDescent="0.2">
      <c r="A65" s="155" t="s">
        <v>33</v>
      </c>
      <c r="B65" s="155"/>
      <c r="C65" s="155"/>
      <c r="D65" s="155"/>
      <c r="E65" s="155"/>
      <c r="F65" s="155"/>
      <c r="G65" s="155"/>
      <c r="H65" s="155"/>
    </row>
    <row r="66" spans="1:8" ht="15.75" x14ac:dyDescent="0.2">
      <c r="A66" s="5"/>
    </row>
    <row r="67" spans="1:8" ht="78.75" x14ac:dyDescent="0.2">
      <c r="A67" s="6" t="s">
        <v>29</v>
      </c>
      <c r="B67" s="156" t="s">
        <v>34</v>
      </c>
      <c r="C67" s="156"/>
      <c r="D67" s="156" t="s">
        <v>35</v>
      </c>
      <c r="E67" s="156"/>
      <c r="F67" s="6" t="s">
        <v>36</v>
      </c>
      <c r="G67" s="6" t="s">
        <v>37</v>
      </c>
      <c r="H67" s="4" t="s">
        <v>38</v>
      </c>
    </row>
    <row r="68" spans="1:8" ht="15.75" x14ac:dyDescent="0.2">
      <c r="A68" s="4">
        <v>1</v>
      </c>
      <c r="B68" s="197">
        <v>2</v>
      </c>
      <c r="C68" s="197"/>
      <c r="D68" s="197">
        <v>3</v>
      </c>
      <c r="E68" s="197"/>
      <c r="F68" s="4">
        <v>4</v>
      </c>
      <c r="G68" s="4">
        <v>5</v>
      </c>
      <c r="H68" s="4">
        <v>6</v>
      </c>
    </row>
    <row r="69" spans="1:8" ht="47.25" customHeight="1" x14ac:dyDescent="0.2">
      <c r="A69" s="6">
        <v>1</v>
      </c>
      <c r="B69" s="156" t="s">
        <v>39</v>
      </c>
      <c r="C69" s="156"/>
      <c r="D69" s="164">
        <v>68477.759999999995</v>
      </c>
      <c r="E69" s="164"/>
      <c r="F69" s="4">
        <v>784003.49</v>
      </c>
      <c r="G69" s="4">
        <v>798189.12</v>
      </c>
      <c r="H69" s="4">
        <f>F69-G69+D69</f>
        <v>54292.12999999999</v>
      </c>
    </row>
    <row r="70" spans="1:8" ht="44.25" customHeight="1" x14ac:dyDescent="0.2">
      <c r="A70" s="6">
        <v>2</v>
      </c>
      <c r="B70" s="156" t="s">
        <v>40</v>
      </c>
      <c r="C70" s="156"/>
      <c r="D70" s="160">
        <v>1909.24</v>
      </c>
      <c r="E70" s="161"/>
      <c r="F70" s="4">
        <v>37170.410000000003</v>
      </c>
      <c r="G70" s="4">
        <v>36991.74</v>
      </c>
      <c r="H70" s="4">
        <f>F70-G70+D70</f>
        <v>2087.9100000000053</v>
      </c>
    </row>
    <row r="71" spans="1:8" ht="15.75" customHeight="1" x14ac:dyDescent="0.2">
      <c r="A71" s="157" t="s">
        <v>22</v>
      </c>
      <c r="B71" s="158"/>
      <c r="C71" s="159"/>
      <c r="D71" s="165"/>
      <c r="E71" s="165"/>
      <c r="F71" s="6"/>
      <c r="G71" s="6"/>
      <c r="H71" s="4"/>
    </row>
    <row r="76" spans="1:8" x14ac:dyDescent="0.2">
      <c r="B76" s="140"/>
      <c r="C76" s="139"/>
    </row>
    <row r="77" spans="1:8" x14ac:dyDescent="0.2">
      <c r="B77" s="140"/>
      <c r="C77" s="139"/>
    </row>
    <row r="78" spans="1:8" x14ac:dyDescent="0.2">
      <c r="C78" s="135"/>
    </row>
    <row r="79" spans="1:8" x14ac:dyDescent="0.2">
      <c r="C79" s="135"/>
    </row>
  </sheetData>
  <mergeCells count="60">
    <mergeCell ref="A40:F40"/>
    <mergeCell ref="A41:E41"/>
    <mergeCell ref="A42:E42"/>
    <mergeCell ref="A43:E43"/>
    <mergeCell ref="A44:E44"/>
    <mergeCell ref="A71:C71"/>
    <mergeCell ref="D71:E71"/>
    <mergeCell ref="B68:C68"/>
    <mergeCell ref="D68:E68"/>
    <mergeCell ref="B69:C69"/>
    <mergeCell ref="D69:E69"/>
    <mergeCell ref="B70:C70"/>
    <mergeCell ref="D70:E70"/>
    <mergeCell ref="B64:C64"/>
    <mergeCell ref="D64:E64"/>
    <mergeCell ref="F64:G64"/>
    <mergeCell ref="A65:H65"/>
    <mergeCell ref="B67:C67"/>
    <mergeCell ref="D67:E67"/>
    <mergeCell ref="A61:H61"/>
    <mergeCell ref="B62:C62"/>
    <mergeCell ref="D62:E62"/>
    <mergeCell ref="F62:G62"/>
    <mergeCell ref="B63:C63"/>
    <mergeCell ref="D63:E63"/>
    <mergeCell ref="F63:G63"/>
    <mergeCell ref="A59:H59"/>
    <mergeCell ref="A19:H19"/>
    <mergeCell ref="A20:H20"/>
    <mergeCell ref="A23:H23"/>
    <mergeCell ref="A25:H25"/>
    <mergeCell ref="A26:A27"/>
    <mergeCell ref="B26:B27"/>
    <mergeCell ref="C26:C27"/>
    <mergeCell ref="D26:D27"/>
    <mergeCell ref="E26:F26"/>
    <mergeCell ref="G26:H26"/>
    <mergeCell ref="A39:D39"/>
    <mergeCell ref="A58:B58"/>
    <mergeCell ref="A45:E45"/>
    <mergeCell ref="C48:C57"/>
    <mergeCell ref="F48:F57"/>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2D253-21A7-4851-AFE9-F8464B07455C}">
  <dimension ref="A1:M86"/>
  <sheetViews>
    <sheetView topLeftCell="A74" workbookViewId="0">
      <selection activeCell="B83" sqref="B83:C86"/>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108</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01.07.25'!$D$46</f>
        <v>7551.4</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01.07.25'!$AC$46+'[2]Оригинал Тариф с 01.07.25'!$AE$46)/2</f>
        <v>0.495</v>
      </c>
      <c r="E28" s="20">
        <f>$G$21</f>
        <v>7551.4</v>
      </c>
      <c r="F28" s="20">
        <f>D28*E28*12</f>
        <v>44855.315999999999</v>
      </c>
      <c r="G28" s="20">
        <f>E28</f>
        <v>7551.4</v>
      </c>
      <c r="H28" s="20">
        <f>D28*G28*12</f>
        <v>44855.315999999999</v>
      </c>
    </row>
    <row r="29" spans="1:8" ht="25.5" x14ac:dyDescent="0.2">
      <c r="A29" s="29">
        <v>2</v>
      </c>
      <c r="B29" s="30" t="s">
        <v>67</v>
      </c>
      <c r="C29" s="18" t="s">
        <v>15</v>
      </c>
      <c r="D29" s="19">
        <f>('[2]Оригинал Тариф с 01.07.25'!$K$46+'[2]Оригинал Тариф с 01.07.25'!$M$46)/2</f>
        <v>0.215</v>
      </c>
      <c r="E29" s="20">
        <f t="shared" ref="E29:E41" si="0">$G$21</f>
        <v>7551.4</v>
      </c>
      <c r="F29" s="20">
        <f t="shared" ref="F29:F41" si="1">D29*E29*12</f>
        <v>19482.612000000001</v>
      </c>
      <c r="G29" s="20">
        <f t="shared" ref="G29:G41" si="2">E29</f>
        <v>7551.4</v>
      </c>
      <c r="H29" s="20">
        <f t="shared" ref="H29:H41" si="3">D29*G29*12</f>
        <v>19482.612000000001</v>
      </c>
    </row>
    <row r="30" spans="1:8" ht="25.5" x14ac:dyDescent="0.2">
      <c r="A30" s="29">
        <v>3</v>
      </c>
      <c r="B30" s="30" t="s">
        <v>12</v>
      </c>
      <c r="C30" s="18" t="s">
        <v>15</v>
      </c>
      <c r="D30" s="19">
        <f>('[2]Оригинал Тариф с 01.07.25'!$AX$46+'[2]Оригинал Тариф с 01.07.25'!$AZ$46)/2</f>
        <v>1.595</v>
      </c>
      <c r="E30" s="20">
        <f t="shared" si="0"/>
        <v>7551.4</v>
      </c>
      <c r="F30" s="20">
        <f t="shared" si="1"/>
        <v>144533.79599999997</v>
      </c>
      <c r="G30" s="20">
        <f t="shared" si="2"/>
        <v>7551.4</v>
      </c>
      <c r="H30" s="20">
        <f t="shared" si="3"/>
        <v>144533.79599999997</v>
      </c>
    </row>
    <row r="31" spans="1:8" ht="38.25" x14ac:dyDescent="0.2">
      <c r="A31" s="29">
        <v>4</v>
      </c>
      <c r="B31" s="30" t="s">
        <v>13</v>
      </c>
      <c r="C31" s="18" t="s">
        <v>15</v>
      </c>
      <c r="D31" s="19">
        <f>('[2]Оригинал Тариф с 01.07.25'!$N$46+'[2]Оригинал Тариф с 01.07.25'!$P$46)/2</f>
        <v>2.9950000000000001</v>
      </c>
      <c r="E31" s="20">
        <f t="shared" si="0"/>
        <v>7551.4</v>
      </c>
      <c r="F31" s="20">
        <f t="shared" si="1"/>
        <v>271397.31599999999</v>
      </c>
      <c r="G31" s="20">
        <f t="shared" si="2"/>
        <v>7551.4</v>
      </c>
      <c r="H31" s="20">
        <f t="shared" si="3"/>
        <v>271397.31599999999</v>
      </c>
    </row>
    <row r="32" spans="1:8" ht="25.5" x14ac:dyDescent="0.2">
      <c r="A32" s="29">
        <v>5</v>
      </c>
      <c r="B32" s="30" t="s">
        <v>23</v>
      </c>
      <c r="C32" s="18" t="s">
        <v>15</v>
      </c>
      <c r="D32" s="19">
        <f>('[2]Оригинал Тариф с 01.07.25'!$H$46+'[2]Оригинал Тариф с 01.07.25'!$J$46)/2</f>
        <v>2.2250000000000001</v>
      </c>
      <c r="E32" s="20">
        <f t="shared" si="0"/>
        <v>7551.4</v>
      </c>
      <c r="F32" s="20">
        <f t="shared" si="1"/>
        <v>201622.38</v>
      </c>
      <c r="G32" s="20">
        <f t="shared" si="2"/>
        <v>7551.4</v>
      </c>
      <c r="H32" s="20">
        <f t="shared" si="3"/>
        <v>201622.38</v>
      </c>
    </row>
    <row r="33" spans="1:13" ht="76.5" x14ac:dyDescent="0.2">
      <c r="A33" s="29">
        <v>6</v>
      </c>
      <c r="B33" s="30" t="s">
        <v>17</v>
      </c>
      <c r="C33" s="18" t="s">
        <v>15</v>
      </c>
      <c r="D33" s="19">
        <f>('[2]Оригинал Тариф с 01.07.25'!$W$46+'[2]Оригинал Тариф с 01.07.25'!$Y$46)/2</f>
        <v>1.2050000000000001</v>
      </c>
      <c r="E33" s="20">
        <f t="shared" si="0"/>
        <v>7551.4</v>
      </c>
      <c r="F33" s="20">
        <f t="shared" si="1"/>
        <v>109193.24400000001</v>
      </c>
      <c r="G33" s="20">
        <f t="shared" si="2"/>
        <v>7551.4</v>
      </c>
      <c r="H33" s="20">
        <f t="shared" si="3"/>
        <v>109193.24400000001</v>
      </c>
    </row>
    <row r="34" spans="1:13" ht="76.5" x14ac:dyDescent="0.2">
      <c r="A34" s="29">
        <v>7</v>
      </c>
      <c r="B34" s="30" t="s">
        <v>18</v>
      </c>
      <c r="C34" s="18" t="s">
        <v>15</v>
      </c>
      <c r="D34" s="19">
        <f>('[2]Оригинал Тариф с 01.07.25'!$AI$46+'[2]Оригинал Тариф с 01.07.25'!$AK$46)/2</f>
        <v>1.81</v>
      </c>
      <c r="E34" s="20">
        <f t="shared" si="0"/>
        <v>7551.4</v>
      </c>
      <c r="F34" s="20">
        <f t="shared" si="1"/>
        <v>164016.408</v>
      </c>
      <c r="G34" s="20">
        <f t="shared" si="2"/>
        <v>7551.4</v>
      </c>
      <c r="H34" s="20">
        <f t="shared" si="3"/>
        <v>164016.408</v>
      </c>
    </row>
    <row r="35" spans="1:13" ht="76.5" x14ac:dyDescent="0.2">
      <c r="A35" s="29">
        <v>8</v>
      </c>
      <c r="B35" s="30" t="s">
        <v>19</v>
      </c>
      <c r="C35" s="18" t="s">
        <v>15</v>
      </c>
      <c r="D35" s="19">
        <f>('[2]Оригинал Тариф с 01.07.25'!$AO$46+'[2]Оригинал Тариф с 01.07.25'!$AQ$46)/2</f>
        <v>0.42</v>
      </c>
      <c r="E35" s="20">
        <f t="shared" si="0"/>
        <v>7551.4</v>
      </c>
      <c r="F35" s="20">
        <f t="shared" si="1"/>
        <v>38059.055999999997</v>
      </c>
      <c r="G35" s="20">
        <f t="shared" si="2"/>
        <v>7551.4</v>
      </c>
      <c r="H35" s="20">
        <f t="shared" si="3"/>
        <v>38059.055999999997</v>
      </c>
    </row>
    <row r="36" spans="1:13" ht="76.5" x14ac:dyDescent="0.2">
      <c r="A36" s="29">
        <v>9</v>
      </c>
      <c r="B36" s="30" t="s">
        <v>20</v>
      </c>
      <c r="C36" s="18" t="s">
        <v>15</v>
      </c>
      <c r="D36" s="19">
        <f>('[2]Оригинал Тариф с 01.07.25'!$AR$46+'[2]Оригинал Тариф с 01.07.25'!$AT$46)/2</f>
        <v>0.16500000000000001</v>
      </c>
      <c r="E36" s="20">
        <f t="shared" si="0"/>
        <v>7551.4</v>
      </c>
      <c r="F36" s="20">
        <f t="shared" si="1"/>
        <v>14951.772000000001</v>
      </c>
      <c r="G36" s="20">
        <f t="shared" si="2"/>
        <v>7551.4</v>
      </c>
      <c r="H36" s="20">
        <f t="shared" si="3"/>
        <v>14951.772000000001</v>
      </c>
    </row>
    <row r="37" spans="1:13" ht="76.5" x14ac:dyDescent="0.2">
      <c r="A37" s="29">
        <v>10</v>
      </c>
      <c r="B37" s="30" t="s">
        <v>68</v>
      </c>
      <c r="C37" s="18" t="s">
        <v>15</v>
      </c>
      <c r="D37" s="19">
        <f>('[2]Оригинал Тариф с 01.07.25'!$AL$46+'[2]Оригинал Тариф с 01.07.25'!$AN$46)/2</f>
        <v>0.56499999999999995</v>
      </c>
      <c r="E37" s="20">
        <f t="shared" si="0"/>
        <v>7551.4</v>
      </c>
      <c r="F37" s="20">
        <f t="shared" si="1"/>
        <v>51198.491999999991</v>
      </c>
      <c r="G37" s="20">
        <f t="shared" si="2"/>
        <v>7551.4</v>
      </c>
      <c r="H37" s="20">
        <f t="shared" si="3"/>
        <v>51198.491999999991</v>
      </c>
    </row>
    <row r="38" spans="1:13" ht="25.5" x14ac:dyDescent="0.2">
      <c r="A38" s="29">
        <v>11</v>
      </c>
      <c r="B38" s="30" t="s">
        <v>14</v>
      </c>
      <c r="C38" s="18" t="s">
        <v>15</v>
      </c>
      <c r="D38" s="19">
        <f>('[2]Оригинал Тариф с 01.07.25'!$AF$46+'[2]Оригинал Тариф с 01.07.25'!$AH$46)/2</f>
        <v>0.46499999999999997</v>
      </c>
      <c r="E38" s="20">
        <f t="shared" si="0"/>
        <v>7551.4</v>
      </c>
      <c r="F38" s="20">
        <f t="shared" si="1"/>
        <v>42136.811999999991</v>
      </c>
      <c r="G38" s="20">
        <f t="shared" si="2"/>
        <v>7551.4</v>
      </c>
      <c r="H38" s="20">
        <f t="shared" si="3"/>
        <v>42136.811999999991</v>
      </c>
    </row>
    <row r="39" spans="1:13" x14ac:dyDescent="0.2">
      <c r="A39" s="29">
        <v>12</v>
      </c>
      <c r="B39" s="30" t="s">
        <v>69</v>
      </c>
      <c r="C39" s="18" t="s">
        <v>15</v>
      </c>
      <c r="D39" s="19">
        <f>('[2]Оригинал Тариф с 01.07.25'!$T$46+'[2]Оригинал Тариф с 01.07.25'!$V$46)/2</f>
        <v>0.92500000000000004</v>
      </c>
      <c r="E39" s="20">
        <f t="shared" si="0"/>
        <v>7551.4</v>
      </c>
      <c r="F39" s="20">
        <f t="shared" si="1"/>
        <v>83820.540000000008</v>
      </c>
      <c r="G39" s="20">
        <f t="shared" si="2"/>
        <v>7551.4</v>
      </c>
      <c r="H39" s="20">
        <f t="shared" si="3"/>
        <v>83820.540000000008</v>
      </c>
    </row>
    <row r="40" spans="1:13" ht="38.25" x14ac:dyDescent="0.2">
      <c r="A40" s="29">
        <v>13</v>
      </c>
      <c r="B40" s="30" t="s">
        <v>21</v>
      </c>
      <c r="C40" s="18" t="s">
        <v>15</v>
      </c>
      <c r="D40" s="19">
        <f>('[2]Оригинал Тариф с 01.07.25'!$Q$46+'[2]Оригинал Тариф с 01.07.25'!$S$46)/2</f>
        <v>2.89</v>
      </c>
      <c r="E40" s="20">
        <f t="shared" si="0"/>
        <v>7551.4</v>
      </c>
      <c r="F40" s="20">
        <f t="shared" si="1"/>
        <v>261882.55199999997</v>
      </c>
      <c r="G40" s="20">
        <f t="shared" si="2"/>
        <v>7551.4</v>
      </c>
      <c r="H40" s="20">
        <f t="shared" si="3"/>
        <v>261882.55199999997</v>
      </c>
    </row>
    <row r="41" spans="1:13" x14ac:dyDescent="0.2">
      <c r="A41" s="29">
        <v>14</v>
      </c>
      <c r="B41" s="30" t="s">
        <v>70</v>
      </c>
      <c r="C41" s="18" t="s">
        <v>15</v>
      </c>
      <c r="D41" s="19">
        <f>('[2]Оригинал Тариф с 01.07.25'!$Z$46+'[2]Оригинал Тариф с 01.07.25'!$AB$46)/2</f>
        <v>5.5449999999999999</v>
      </c>
      <c r="E41" s="20">
        <f t="shared" si="0"/>
        <v>7551.4</v>
      </c>
      <c r="F41" s="20">
        <f t="shared" si="1"/>
        <v>502470.15599999996</v>
      </c>
      <c r="G41" s="20">
        <f t="shared" si="2"/>
        <v>7551.4</v>
      </c>
      <c r="H41" s="20">
        <f t="shared" si="3"/>
        <v>502470.15599999996</v>
      </c>
    </row>
    <row r="42" spans="1:13" ht="15" customHeight="1" x14ac:dyDescent="0.2">
      <c r="A42" s="212" t="s">
        <v>6</v>
      </c>
      <c r="B42" s="213"/>
      <c r="C42" s="213"/>
      <c r="D42" s="214"/>
      <c r="E42" s="21"/>
      <c r="F42" s="21">
        <f>SUM(F28:F41)</f>
        <v>1949620.4519999998</v>
      </c>
      <c r="G42" s="21"/>
      <c r="H42" s="21">
        <f>SUM(H28:H41)</f>
        <v>1949620.4519999998</v>
      </c>
    </row>
    <row r="43" spans="1:13" ht="39" customHeight="1" x14ac:dyDescent="0.2">
      <c r="A43" s="155" t="s">
        <v>134</v>
      </c>
      <c r="B43" s="169"/>
      <c r="C43" s="169"/>
      <c r="D43" s="169"/>
      <c r="E43" s="169"/>
      <c r="F43" s="169"/>
      <c r="G43"/>
      <c r="H43"/>
    </row>
    <row r="44" spans="1:13" ht="26.25" customHeight="1" x14ac:dyDescent="0.2">
      <c r="A44" s="232" t="s">
        <v>135</v>
      </c>
      <c r="B44" s="232"/>
      <c r="C44" s="232"/>
      <c r="D44" s="232"/>
      <c r="E44" s="232"/>
      <c r="F44" s="54">
        <v>-388939.9389999999</v>
      </c>
      <c r="G44"/>
      <c r="H44"/>
    </row>
    <row r="45" spans="1:13" ht="50.25" customHeight="1" x14ac:dyDescent="0.2">
      <c r="A45" s="232" t="s">
        <v>125</v>
      </c>
      <c r="B45" s="232"/>
      <c r="C45" s="232"/>
      <c r="D45" s="232"/>
      <c r="E45" s="232"/>
      <c r="F45" s="54">
        <v>336641.41200000001</v>
      </c>
      <c r="G45"/>
      <c r="H45" s="43"/>
      <c r="I45" s="43"/>
      <c r="J45" s="43"/>
      <c r="K45" s="43"/>
      <c r="L45" s="43"/>
      <c r="M45" s="43"/>
    </row>
    <row r="46" spans="1:13" ht="30.75" customHeight="1" x14ac:dyDescent="0.2">
      <c r="A46" s="233" t="s">
        <v>142</v>
      </c>
      <c r="B46" s="234"/>
      <c r="C46" s="234"/>
      <c r="D46" s="234"/>
      <c r="E46" s="235"/>
      <c r="F46" s="54">
        <v>5821.2</v>
      </c>
      <c r="G46"/>
      <c r="H46" s="43"/>
      <c r="I46" s="43"/>
      <c r="J46" s="43"/>
      <c r="K46" s="43"/>
      <c r="L46" s="43"/>
      <c r="M46" s="43"/>
    </row>
    <row r="47" spans="1:13" ht="30.75" customHeight="1" x14ac:dyDescent="0.2">
      <c r="A47" s="233" t="s">
        <v>126</v>
      </c>
      <c r="B47" s="234"/>
      <c r="C47" s="234"/>
      <c r="D47" s="234"/>
      <c r="E47" s="235"/>
      <c r="F47" s="54">
        <f>SUM(F44:F46)</f>
        <v>-46477.326999999888</v>
      </c>
      <c r="G47"/>
      <c r="H47" s="43"/>
      <c r="I47" s="43"/>
      <c r="J47" s="43"/>
      <c r="K47" s="43"/>
      <c r="L47" s="43"/>
      <c r="M47" s="43"/>
    </row>
    <row r="48" spans="1:13" ht="24.75" customHeight="1" x14ac:dyDescent="0.2">
      <c r="A48" s="232" t="s">
        <v>127</v>
      </c>
      <c r="B48" s="232"/>
      <c r="C48" s="232"/>
      <c r="D48" s="232"/>
      <c r="E48" s="232"/>
      <c r="F48" s="54">
        <v>115746.61</v>
      </c>
      <c r="G48"/>
      <c r="H48"/>
    </row>
    <row r="49" spans="1:8" ht="27" customHeight="1" x14ac:dyDescent="0.2">
      <c r="A49" s="232" t="s">
        <v>128</v>
      </c>
      <c r="B49" s="232"/>
      <c r="C49" s="232"/>
      <c r="D49" s="232"/>
      <c r="E49" s="232"/>
      <c r="F49" s="62">
        <f>F47-F48</f>
        <v>-162223.93699999989</v>
      </c>
      <c r="G49"/>
      <c r="H49"/>
    </row>
    <row r="50" spans="1:8" ht="16.5" customHeight="1" x14ac:dyDescent="0.2">
      <c r="A50" s="40"/>
      <c r="B50" s="41"/>
      <c r="C50" s="41"/>
      <c r="D50" s="41"/>
      <c r="E50" s="41"/>
      <c r="F50" s="41"/>
      <c r="G50"/>
      <c r="H50"/>
    </row>
    <row r="51" spans="1:8" ht="145.35" customHeight="1" x14ac:dyDescent="0.2">
      <c r="A51" s="44" t="s">
        <v>1</v>
      </c>
      <c r="B51" s="45" t="s">
        <v>8</v>
      </c>
      <c r="C51" s="46" t="s">
        <v>41</v>
      </c>
      <c r="D51" s="1" t="s">
        <v>9</v>
      </c>
      <c r="E51" s="2" t="s">
        <v>42</v>
      </c>
      <c r="F51" s="2" t="s">
        <v>43</v>
      </c>
      <c r="G51"/>
      <c r="H51"/>
    </row>
    <row r="52" spans="1:8" ht="24.95" customHeight="1" x14ac:dyDescent="0.2">
      <c r="A52" s="60">
        <v>1</v>
      </c>
      <c r="B52" s="63" t="s">
        <v>750</v>
      </c>
      <c r="C52" s="207" t="s">
        <v>130</v>
      </c>
      <c r="D52" s="57">
        <v>495.49</v>
      </c>
      <c r="E52" s="57"/>
      <c r="F52" s="207" t="s">
        <v>131</v>
      </c>
      <c r="G52"/>
      <c r="H52"/>
    </row>
    <row r="53" spans="1:8" ht="24.95" customHeight="1" x14ac:dyDescent="0.2">
      <c r="A53" s="60">
        <v>2</v>
      </c>
      <c r="B53" s="63" t="s">
        <v>751</v>
      </c>
      <c r="C53" s="208"/>
      <c r="D53" s="57">
        <v>1429.05</v>
      </c>
      <c r="E53" s="18" t="s">
        <v>133</v>
      </c>
      <c r="F53" s="208"/>
      <c r="G53"/>
      <c r="H53"/>
    </row>
    <row r="54" spans="1:8" ht="24.95" customHeight="1" x14ac:dyDescent="0.2">
      <c r="A54" s="60">
        <v>3</v>
      </c>
      <c r="B54" s="63" t="s">
        <v>752</v>
      </c>
      <c r="C54" s="208"/>
      <c r="D54" s="57">
        <v>1140.51</v>
      </c>
      <c r="E54" s="57" t="s">
        <v>133</v>
      </c>
      <c r="F54" s="208"/>
      <c r="G54"/>
      <c r="H54"/>
    </row>
    <row r="55" spans="1:8" ht="24.95" customHeight="1" x14ac:dyDescent="0.2">
      <c r="A55" s="60">
        <v>4</v>
      </c>
      <c r="B55" s="63" t="s">
        <v>753</v>
      </c>
      <c r="C55" s="208"/>
      <c r="D55" s="57">
        <v>9898.85</v>
      </c>
      <c r="E55" s="18" t="s">
        <v>594</v>
      </c>
      <c r="F55" s="208"/>
      <c r="G55"/>
      <c r="H55"/>
    </row>
    <row r="56" spans="1:8" ht="24.95" customHeight="1" x14ac:dyDescent="0.2">
      <c r="A56" s="60">
        <v>5</v>
      </c>
      <c r="B56" s="63" t="s">
        <v>754</v>
      </c>
      <c r="C56" s="208"/>
      <c r="D56" s="57">
        <v>6661.66</v>
      </c>
      <c r="E56" s="18" t="s">
        <v>294</v>
      </c>
      <c r="F56" s="208"/>
      <c r="G56"/>
      <c r="H56"/>
    </row>
    <row r="57" spans="1:8" ht="24.95" customHeight="1" x14ac:dyDescent="0.2">
      <c r="A57" s="60">
        <v>6</v>
      </c>
      <c r="B57" s="63" t="s">
        <v>755</v>
      </c>
      <c r="C57" s="208"/>
      <c r="D57" s="57">
        <v>1675.59</v>
      </c>
      <c r="E57" s="18" t="s">
        <v>145</v>
      </c>
      <c r="F57" s="208"/>
      <c r="G57"/>
      <c r="H57"/>
    </row>
    <row r="58" spans="1:8" ht="24.95" customHeight="1" x14ac:dyDescent="0.2">
      <c r="A58" s="60">
        <v>7</v>
      </c>
      <c r="B58" s="63" t="s">
        <v>756</v>
      </c>
      <c r="C58" s="208"/>
      <c r="D58" s="57">
        <v>16677.07</v>
      </c>
      <c r="E58" s="18" t="s">
        <v>757</v>
      </c>
      <c r="F58" s="208"/>
      <c r="G58"/>
      <c r="H58"/>
    </row>
    <row r="59" spans="1:8" ht="39" customHeight="1" x14ac:dyDescent="0.2">
      <c r="A59" s="60">
        <v>8</v>
      </c>
      <c r="B59" s="63" t="s">
        <v>758</v>
      </c>
      <c r="C59" s="208"/>
      <c r="D59" s="57">
        <v>4382.95</v>
      </c>
      <c r="E59" s="18" t="s">
        <v>759</v>
      </c>
      <c r="F59" s="208"/>
      <c r="G59"/>
      <c r="H59"/>
    </row>
    <row r="60" spans="1:8" ht="24.95" customHeight="1" x14ac:dyDescent="0.2">
      <c r="A60" s="60">
        <v>9</v>
      </c>
      <c r="B60" s="63" t="s">
        <v>760</v>
      </c>
      <c r="C60" s="208"/>
      <c r="D60" s="57">
        <v>4554.66</v>
      </c>
      <c r="E60" s="18" t="s">
        <v>340</v>
      </c>
      <c r="F60" s="208"/>
      <c r="G60"/>
      <c r="H60"/>
    </row>
    <row r="61" spans="1:8" ht="24.95" customHeight="1" x14ac:dyDescent="0.2">
      <c r="A61" s="60">
        <v>10</v>
      </c>
      <c r="B61" s="63" t="s">
        <v>761</v>
      </c>
      <c r="C61" s="208"/>
      <c r="D61" s="117">
        <v>16485.370000000003</v>
      </c>
      <c r="E61" s="18" t="s">
        <v>253</v>
      </c>
      <c r="F61" s="208"/>
      <c r="G61"/>
      <c r="H61"/>
    </row>
    <row r="62" spans="1:8" ht="24.95" customHeight="1" x14ac:dyDescent="0.2">
      <c r="A62" s="60">
        <v>11</v>
      </c>
      <c r="B62" s="63" t="s">
        <v>762</v>
      </c>
      <c r="C62" s="208"/>
      <c r="D62" s="57">
        <v>2977.5</v>
      </c>
      <c r="E62" s="18" t="s">
        <v>237</v>
      </c>
      <c r="F62" s="208"/>
      <c r="G62"/>
      <c r="H62"/>
    </row>
    <row r="63" spans="1:8" ht="32.25" customHeight="1" x14ac:dyDescent="0.2">
      <c r="A63" s="60">
        <v>12</v>
      </c>
      <c r="B63" s="63" t="s">
        <v>763</v>
      </c>
      <c r="C63" s="208"/>
      <c r="D63" s="57">
        <v>32548</v>
      </c>
      <c r="E63" s="18" t="s">
        <v>764</v>
      </c>
      <c r="F63" s="208"/>
      <c r="G63"/>
      <c r="H63"/>
    </row>
    <row r="64" spans="1:8" ht="24.95" customHeight="1" x14ac:dyDescent="0.2">
      <c r="A64" s="60">
        <v>13</v>
      </c>
      <c r="B64" s="63" t="s">
        <v>520</v>
      </c>
      <c r="C64" s="208"/>
      <c r="D64" s="57">
        <v>1200</v>
      </c>
      <c r="E64" s="57"/>
      <c r="F64" s="208"/>
      <c r="G64"/>
      <c r="H64"/>
    </row>
    <row r="65" spans="1:8" ht="82.5" customHeight="1" x14ac:dyDescent="0.2">
      <c r="A65" s="60">
        <v>14</v>
      </c>
      <c r="B65" s="63" t="s">
        <v>765</v>
      </c>
      <c r="C65" s="209"/>
      <c r="D65" s="57">
        <v>15619.91</v>
      </c>
      <c r="E65" s="18" t="s">
        <v>766</v>
      </c>
      <c r="F65" s="209"/>
      <c r="G65"/>
      <c r="H65"/>
    </row>
    <row r="66" spans="1:8" ht="24.95" customHeight="1" x14ac:dyDescent="0.2">
      <c r="A66" s="146" t="s">
        <v>6</v>
      </c>
      <c r="B66" s="148"/>
      <c r="C66" s="52"/>
      <c r="D66" s="53">
        <f>SUM(D52:D65)</f>
        <v>115746.61000000002</v>
      </c>
      <c r="E66" s="61"/>
      <c r="F66" s="12"/>
      <c r="G66"/>
      <c r="H66"/>
    </row>
    <row r="67" spans="1:8" ht="19.5" customHeight="1" x14ac:dyDescent="0.2">
      <c r="A67" s="196" t="s">
        <v>59</v>
      </c>
      <c r="B67" s="196"/>
      <c r="C67" s="196"/>
      <c r="D67" s="196"/>
      <c r="E67" s="196"/>
      <c r="F67" s="196"/>
      <c r="G67" s="196"/>
      <c r="H67" s="196"/>
    </row>
    <row r="68" spans="1:8" ht="18.75" x14ac:dyDescent="0.2">
      <c r="A68" s="10"/>
      <c r="B68" s="10"/>
      <c r="C68" s="10"/>
      <c r="D68" s="10"/>
      <c r="E68" s="10"/>
      <c r="F68" s="10"/>
      <c r="G68" s="35">
        <f>'[1]Оригинал Тариф с 01.07.25'!$BK$46</f>
        <v>458974.09199999995</v>
      </c>
      <c r="H68" s="10"/>
    </row>
    <row r="69" spans="1:8" ht="41.25" customHeight="1" x14ac:dyDescent="0.2">
      <c r="A69" s="155" t="s">
        <v>28</v>
      </c>
      <c r="B69" s="155"/>
      <c r="C69" s="155"/>
      <c r="D69" s="155"/>
      <c r="E69" s="155"/>
      <c r="F69" s="155"/>
      <c r="G69" s="155"/>
      <c r="H69" s="155"/>
    </row>
    <row r="70" spans="1:8" ht="138" customHeight="1" x14ac:dyDescent="0.2">
      <c r="A70" s="6" t="s">
        <v>29</v>
      </c>
      <c r="B70" s="156" t="s">
        <v>30</v>
      </c>
      <c r="C70" s="156"/>
      <c r="D70" s="156" t="s">
        <v>31</v>
      </c>
      <c r="E70" s="156"/>
      <c r="F70" s="156" t="s">
        <v>32</v>
      </c>
      <c r="G70" s="156"/>
    </row>
    <row r="71" spans="1:8" ht="15.75" x14ac:dyDescent="0.2">
      <c r="A71" s="4">
        <v>1</v>
      </c>
      <c r="B71" s="197">
        <v>2</v>
      </c>
      <c r="C71" s="197"/>
      <c r="D71" s="197">
        <v>3</v>
      </c>
      <c r="E71" s="197"/>
      <c r="F71" s="197">
        <v>4</v>
      </c>
      <c r="G71" s="197"/>
    </row>
    <row r="72" spans="1:8" ht="12.75" customHeight="1" x14ac:dyDescent="0.2">
      <c r="A72" s="6"/>
      <c r="B72" s="157">
        <v>2</v>
      </c>
      <c r="C72" s="159"/>
      <c r="D72" s="157">
        <v>0</v>
      </c>
      <c r="E72" s="159"/>
      <c r="F72" s="225">
        <v>12978</v>
      </c>
      <c r="G72" s="226"/>
    </row>
    <row r="73" spans="1:8" ht="107.25" customHeight="1" x14ac:dyDescent="0.2">
      <c r="A73" s="155" t="s">
        <v>33</v>
      </c>
      <c r="B73" s="155"/>
      <c r="C73" s="155"/>
      <c r="D73" s="155"/>
      <c r="E73" s="155"/>
      <c r="F73" s="155"/>
      <c r="G73" s="155"/>
      <c r="H73" s="155"/>
    </row>
    <row r="74" spans="1:8" ht="15.75" x14ac:dyDescent="0.2">
      <c r="A74" s="5"/>
    </row>
    <row r="75" spans="1:8" ht="63" x14ac:dyDescent="0.2">
      <c r="A75" s="6" t="s">
        <v>29</v>
      </c>
      <c r="B75" s="156" t="s">
        <v>34</v>
      </c>
      <c r="C75" s="156"/>
      <c r="D75" s="156" t="s">
        <v>35</v>
      </c>
      <c r="E75" s="156"/>
      <c r="F75" s="6" t="s">
        <v>36</v>
      </c>
      <c r="G75" s="6" t="s">
        <v>37</v>
      </c>
      <c r="H75" s="4" t="s">
        <v>38</v>
      </c>
    </row>
    <row r="76" spans="1:8" ht="15.75" x14ac:dyDescent="0.2">
      <c r="A76" s="6">
        <v>1</v>
      </c>
      <c r="B76" s="156">
        <v>2</v>
      </c>
      <c r="C76" s="156"/>
      <c r="D76" s="156">
        <v>3</v>
      </c>
      <c r="E76" s="156"/>
      <c r="F76" s="6">
        <v>4</v>
      </c>
      <c r="G76" s="6">
        <v>5</v>
      </c>
      <c r="H76" s="4">
        <v>6</v>
      </c>
    </row>
    <row r="77" spans="1:8" ht="47.25" customHeight="1" x14ac:dyDescent="0.2">
      <c r="A77" s="6">
        <v>1</v>
      </c>
      <c r="B77" s="156" t="s">
        <v>39</v>
      </c>
      <c r="C77" s="156"/>
      <c r="D77" s="164">
        <v>393413.46</v>
      </c>
      <c r="E77" s="164"/>
      <c r="F77" s="4">
        <v>2835596.89</v>
      </c>
      <c r="G77" s="4">
        <v>2814199.12</v>
      </c>
      <c r="H77" s="4">
        <f>F77-G77+D77</f>
        <v>414811.23000000004</v>
      </c>
    </row>
    <row r="78" spans="1:8" ht="44.25" customHeight="1" x14ac:dyDescent="0.2">
      <c r="A78" s="6">
        <v>2</v>
      </c>
      <c r="B78" s="156" t="s">
        <v>40</v>
      </c>
      <c r="C78" s="156"/>
      <c r="D78" s="160">
        <v>7874.03</v>
      </c>
      <c r="E78" s="161"/>
      <c r="F78" s="4">
        <v>95841.77</v>
      </c>
      <c r="G78" s="4">
        <v>97343.9</v>
      </c>
      <c r="H78" s="4">
        <f>F78-G78+D78</f>
        <v>6371.9000000000096</v>
      </c>
    </row>
    <row r="79" spans="1:8" ht="15.75" customHeight="1" x14ac:dyDescent="0.2">
      <c r="A79" s="157" t="s">
        <v>22</v>
      </c>
      <c r="B79" s="158"/>
      <c r="C79" s="159"/>
      <c r="D79" s="165"/>
      <c r="E79" s="165"/>
      <c r="F79" s="6"/>
      <c r="G79" s="6"/>
      <c r="H79" s="4"/>
    </row>
    <row r="83" spans="2:3" x14ac:dyDescent="0.2">
      <c r="B83" s="140"/>
      <c r="C83" s="139"/>
    </row>
    <row r="84" spans="2:3" x14ac:dyDescent="0.2">
      <c r="B84" s="140"/>
      <c r="C84" s="139"/>
    </row>
    <row r="85" spans="2:3" x14ac:dyDescent="0.2">
      <c r="C85" s="135"/>
    </row>
    <row r="86" spans="2:3" x14ac:dyDescent="0.2">
      <c r="C86" s="135"/>
    </row>
  </sheetData>
  <mergeCells count="61">
    <mergeCell ref="A66:B66"/>
    <mergeCell ref="A48:E48"/>
    <mergeCell ref="A49:E49"/>
    <mergeCell ref="B77:C77"/>
    <mergeCell ref="B78:C78"/>
    <mergeCell ref="D78:E78"/>
    <mergeCell ref="A67:H67"/>
    <mergeCell ref="C52:C65"/>
    <mergeCell ref="F52:F65"/>
    <mergeCell ref="B76:C76"/>
    <mergeCell ref="D76:E76"/>
    <mergeCell ref="A69:H69"/>
    <mergeCell ref="B71:C71"/>
    <mergeCell ref="A73:H73"/>
    <mergeCell ref="B72:C72"/>
    <mergeCell ref="D72:E72"/>
    <mergeCell ref="A79:C79"/>
    <mergeCell ref="D79:E79"/>
    <mergeCell ref="D77:E77"/>
    <mergeCell ref="G1:H1"/>
    <mergeCell ref="G2:H2"/>
    <mergeCell ref="G3:H3"/>
    <mergeCell ref="G4:H4"/>
    <mergeCell ref="G5:H5"/>
    <mergeCell ref="A42:D42"/>
    <mergeCell ref="B75:C75"/>
    <mergeCell ref="D75:E75"/>
    <mergeCell ref="D71:E71"/>
    <mergeCell ref="F71:G71"/>
    <mergeCell ref="B70:C70"/>
    <mergeCell ref="D70:E70"/>
    <mergeCell ref="F70:G70"/>
    <mergeCell ref="F72:G72"/>
    <mergeCell ref="A19:H19"/>
    <mergeCell ref="A20:H20"/>
    <mergeCell ref="A23:H23"/>
    <mergeCell ref="A25:H25"/>
    <mergeCell ref="A26:A27"/>
    <mergeCell ref="B26:B27"/>
    <mergeCell ref="C26:C27"/>
    <mergeCell ref="D26:D27"/>
    <mergeCell ref="E26:F26"/>
    <mergeCell ref="G26:H26"/>
    <mergeCell ref="A43:F43"/>
    <mergeCell ref="A44:E44"/>
    <mergeCell ref="A45:E45"/>
    <mergeCell ref="A46:E46"/>
    <mergeCell ref="A47:E47"/>
    <mergeCell ref="A6:H6"/>
    <mergeCell ref="A18:H18"/>
    <mergeCell ref="A7:H7"/>
    <mergeCell ref="A8:H8"/>
    <mergeCell ref="A9:H9"/>
    <mergeCell ref="A10:H10"/>
    <mergeCell ref="A11:H11"/>
    <mergeCell ref="A12:H12"/>
    <mergeCell ref="A13:H13"/>
    <mergeCell ref="A14:H14"/>
    <mergeCell ref="A15:H15"/>
    <mergeCell ref="A16:H16"/>
    <mergeCell ref="A17:H17"/>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F81C-50D0-4A86-AE66-EBC0A704B70A}">
  <dimension ref="A1:L79"/>
  <sheetViews>
    <sheetView topLeftCell="A67" workbookViewId="0">
      <selection activeCell="B76" sqref="B76:C79"/>
    </sheetView>
  </sheetViews>
  <sheetFormatPr defaultRowHeight="12.75" x14ac:dyDescent="0.2"/>
  <cols>
    <col min="1" max="1" width="5.83203125" style="7" customWidth="1"/>
    <col min="2" max="2" width="42.33203125" style="7" customWidth="1"/>
    <col min="3" max="3" width="15.664062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109</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01.07.25'!$D$47</f>
        <v>3873.3</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01.07.25'!$AC$47+'[2]Оригинал Тариф с 01.07.25'!$AE$47)/2</f>
        <v>0.495</v>
      </c>
      <c r="E28" s="20">
        <f>$G$21</f>
        <v>3873.3</v>
      </c>
      <c r="F28" s="20">
        <f>D28*E28*12</f>
        <v>23007.402000000002</v>
      </c>
      <c r="G28" s="20">
        <f>E28</f>
        <v>3873.3</v>
      </c>
      <c r="H28" s="20">
        <f>D28*G28*12</f>
        <v>23007.402000000002</v>
      </c>
    </row>
    <row r="29" spans="1:8" ht="25.5" x14ac:dyDescent="0.2">
      <c r="A29" s="29">
        <v>2</v>
      </c>
      <c r="B29" s="30" t="s">
        <v>67</v>
      </c>
      <c r="C29" s="18" t="s">
        <v>15</v>
      </c>
      <c r="D29" s="19">
        <f>('[2]Оригинал Тариф с 01.07.25'!$K$47+'[2]Оригинал Тариф с 01.07.25'!$M$47)/2</f>
        <v>0.185</v>
      </c>
      <c r="E29" s="20">
        <f t="shared" ref="E29:E38" si="0">$G$21</f>
        <v>3873.3</v>
      </c>
      <c r="F29" s="20">
        <f t="shared" ref="F29:F38" si="1">D29*E29*12</f>
        <v>8598.7260000000006</v>
      </c>
      <c r="G29" s="20">
        <f t="shared" ref="G29:G38" si="2">E29</f>
        <v>3873.3</v>
      </c>
      <c r="H29" s="20">
        <f t="shared" ref="H29:H38" si="3">D29*G29*12</f>
        <v>8598.7260000000006</v>
      </c>
    </row>
    <row r="30" spans="1:8" ht="24.75" customHeight="1" x14ac:dyDescent="0.2">
      <c r="A30" s="29">
        <v>3</v>
      </c>
      <c r="B30" s="30" t="s">
        <v>12</v>
      </c>
      <c r="C30" s="18" t="s">
        <v>15</v>
      </c>
      <c r="D30" s="19">
        <f>('[2]Оригинал Тариф с 01.07.25'!$AX$47+'[2]Оригинал Тариф с 01.07.25'!$AZ$47)/2</f>
        <v>1.5249999999999999</v>
      </c>
      <c r="E30" s="20">
        <f t="shared" si="0"/>
        <v>3873.3</v>
      </c>
      <c r="F30" s="20">
        <f t="shared" si="1"/>
        <v>70881.39</v>
      </c>
      <c r="G30" s="20">
        <f t="shared" si="2"/>
        <v>3873.3</v>
      </c>
      <c r="H30" s="20">
        <f t="shared" si="3"/>
        <v>70881.39</v>
      </c>
    </row>
    <row r="31" spans="1:8" ht="27.75" customHeight="1" x14ac:dyDescent="0.2">
      <c r="A31" s="29">
        <v>4</v>
      </c>
      <c r="B31" s="30" t="s">
        <v>13</v>
      </c>
      <c r="C31" s="18" t="s">
        <v>15</v>
      </c>
      <c r="D31" s="19">
        <f>('[2]Оригинал Тариф с 01.07.25'!$N$47+'[2]Оригинал Тариф с 01.07.25'!$P$47)/2</f>
        <v>2.87</v>
      </c>
      <c r="E31" s="20">
        <f t="shared" si="0"/>
        <v>3873.3</v>
      </c>
      <c r="F31" s="20">
        <f t="shared" si="1"/>
        <v>133396.45200000002</v>
      </c>
      <c r="G31" s="20">
        <f t="shared" si="2"/>
        <v>3873.3</v>
      </c>
      <c r="H31" s="20">
        <f t="shared" si="3"/>
        <v>133396.45200000002</v>
      </c>
    </row>
    <row r="32" spans="1:8" ht="25.5" x14ac:dyDescent="0.2">
      <c r="A32" s="29">
        <v>5</v>
      </c>
      <c r="B32" s="30" t="s">
        <v>23</v>
      </c>
      <c r="C32" s="18" t="s">
        <v>15</v>
      </c>
      <c r="D32" s="19">
        <f>('[2]Оригинал Тариф с 01.07.25'!$H$47+'[2]Оригинал Тариф с 01.07.25'!$J$47)/2</f>
        <v>0.92500000000000004</v>
      </c>
      <c r="E32" s="20">
        <f t="shared" si="0"/>
        <v>3873.3</v>
      </c>
      <c r="F32" s="20">
        <f t="shared" si="1"/>
        <v>42993.630000000005</v>
      </c>
      <c r="G32" s="20">
        <f t="shared" si="2"/>
        <v>3873.3</v>
      </c>
      <c r="H32" s="20">
        <f t="shared" si="3"/>
        <v>42993.630000000005</v>
      </c>
    </row>
    <row r="33" spans="1:12" ht="76.5" x14ac:dyDescent="0.2">
      <c r="A33" s="29">
        <v>6</v>
      </c>
      <c r="B33" s="30" t="s">
        <v>17</v>
      </c>
      <c r="C33" s="18" t="s">
        <v>15</v>
      </c>
      <c r="D33" s="19">
        <f>('[2]Оригинал Тариф с 01.07.25'!$W$47+'[2]Оригинал Тариф с 01.07.25'!$Y$47)/2</f>
        <v>0.76</v>
      </c>
      <c r="E33" s="20">
        <f t="shared" si="0"/>
        <v>3873.3</v>
      </c>
      <c r="F33" s="20">
        <f t="shared" si="1"/>
        <v>35324.495999999999</v>
      </c>
      <c r="G33" s="20">
        <f t="shared" si="2"/>
        <v>3873.3</v>
      </c>
      <c r="H33" s="20">
        <f t="shared" si="3"/>
        <v>35324.495999999999</v>
      </c>
    </row>
    <row r="34" spans="1:12" ht="76.5" x14ac:dyDescent="0.2">
      <c r="A34" s="29">
        <v>7</v>
      </c>
      <c r="B34" s="30" t="s">
        <v>18</v>
      </c>
      <c r="C34" s="18" t="s">
        <v>15</v>
      </c>
      <c r="D34" s="19">
        <f>('[2]Оригинал Тариф с 01.07.25'!$AI$47+'[2]Оригинал Тариф с 01.07.25'!$AK$47)/2</f>
        <v>1.45</v>
      </c>
      <c r="E34" s="20">
        <f t="shared" si="0"/>
        <v>3873.3</v>
      </c>
      <c r="F34" s="20">
        <f t="shared" si="1"/>
        <v>67395.42</v>
      </c>
      <c r="G34" s="20">
        <f t="shared" si="2"/>
        <v>3873.3</v>
      </c>
      <c r="H34" s="20">
        <f t="shared" si="3"/>
        <v>67395.42</v>
      </c>
    </row>
    <row r="35" spans="1:12" ht="76.5" x14ac:dyDescent="0.2">
      <c r="A35" s="29">
        <v>8</v>
      </c>
      <c r="B35" s="30" t="s">
        <v>19</v>
      </c>
      <c r="C35" s="18" t="s">
        <v>15</v>
      </c>
      <c r="D35" s="19">
        <f>('[2]Оригинал Тариф с 01.07.25'!$AO$47+'[2]Оригинал Тариф с 01.07.25'!$AQ$47)/2</f>
        <v>0.38</v>
      </c>
      <c r="E35" s="20">
        <f t="shared" si="0"/>
        <v>3873.3</v>
      </c>
      <c r="F35" s="20">
        <f t="shared" si="1"/>
        <v>17662.248</v>
      </c>
      <c r="G35" s="20">
        <f t="shared" si="2"/>
        <v>3873.3</v>
      </c>
      <c r="H35" s="20">
        <f t="shared" si="3"/>
        <v>17662.248</v>
      </c>
    </row>
    <row r="36" spans="1:12" ht="60.75" customHeight="1" x14ac:dyDescent="0.2">
      <c r="A36" s="29">
        <v>9</v>
      </c>
      <c r="B36" s="30" t="s">
        <v>20</v>
      </c>
      <c r="C36" s="18" t="s">
        <v>15</v>
      </c>
      <c r="D36" s="19">
        <f>('[2]Оригинал Тариф с 01.07.25'!$AR$47+'[2]Оригинал Тариф с 01.07.25'!$AT$47)/2</f>
        <v>0.13500000000000001</v>
      </c>
      <c r="E36" s="20">
        <f t="shared" si="0"/>
        <v>3873.3</v>
      </c>
      <c r="F36" s="20">
        <f t="shared" si="1"/>
        <v>6274.746000000001</v>
      </c>
      <c r="G36" s="20">
        <f t="shared" si="2"/>
        <v>3873.3</v>
      </c>
      <c r="H36" s="20">
        <f t="shared" si="3"/>
        <v>6274.746000000001</v>
      </c>
    </row>
    <row r="37" spans="1:12" ht="25.5" x14ac:dyDescent="0.2">
      <c r="A37" s="29">
        <v>10</v>
      </c>
      <c r="B37" s="30" t="s">
        <v>14</v>
      </c>
      <c r="C37" s="18" t="s">
        <v>15</v>
      </c>
      <c r="D37" s="19">
        <f>('[2]Оригинал Тариф с 01.07.25'!$AF$47+'[2]Оригинал Тариф с 01.07.25'!$AH$47)/2</f>
        <v>0.66999999999999993</v>
      </c>
      <c r="E37" s="20">
        <f t="shared" si="0"/>
        <v>3873.3</v>
      </c>
      <c r="F37" s="20">
        <f t="shared" si="1"/>
        <v>31141.331999999999</v>
      </c>
      <c r="G37" s="20">
        <f t="shared" si="2"/>
        <v>3873.3</v>
      </c>
      <c r="H37" s="20">
        <f t="shared" si="3"/>
        <v>31141.331999999999</v>
      </c>
    </row>
    <row r="38" spans="1:12" ht="38.25" x14ac:dyDescent="0.2">
      <c r="A38" s="29">
        <v>11</v>
      </c>
      <c r="B38" s="30" t="s">
        <v>21</v>
      </c>
      <c r="C38" s="18" t="s">
        <v>15</v>
      </c>
      <c r="D38" s="19">
        <f>('[2]Оригинал Тариф с 01.07.25'!$Q$47+'[2]Оригинал Тариф с 01.07.25'!$S$47)/2</f>
        <v>2.76</v>
      </c>
      <c r="E38" s="20">
        <f t="shared" si="0"/>
        <v>3873.3</v>
      </c>
      <c r="F38" s="20">
        <f t="shared" si="1"/>
        <v>128283.696</v>
      </c>
      <c r="G38" s="20">
        <f t="shared" si="2"/>
        <v>3873.3</v>
      </c>
      <c r="H38" s="20">
        <f t="shared" si="3"/>
        <v>128283.696</v>
      </c>
    </row>
    <row r="39" spans="1:12" ht="12.75" customHeight="1" x14ac:dyDescent="0.2">
      <c r="A39" s="212" t="s">
        <v>6</v>
      </c>
      <c r="B39" s="213"/>
      <c r="C39" s="213"/>
      <c r="D39" s="214"/>
      <c r="E39" s="21"/>
      <c r="F39" s="21">
        <f>SUM(F28:F38)</f>
        <v>564959.53799999994</v>
      </c>
      <c r="G39" s="21"/>
      <c r="H39" s="21">
        <f>SUM(H28:H38)</f>
        <v>564959.53799999994</v>
      </c>
    </row>
    <row r="40" spans="1:12" ht="39" customHeight="1" x14ac:dyDescent="0.2">
      <c r="A40" s="155" t="s">
        <v>134</v>
      </c>
      <c r="B40" s="169"/>
      <c r="C40" s="169"/>
      <c r="D40" s="169"/>
      <c r="E40" s="169"/>
      <c r="F40" s="169"/>
      <c r="G40"/>
      <c r="H40"/>
    </row>
    <row r="41" spans="1:12" ht="36" customHeight="1" x14ac:dyDescent="0.2">
      <c r="A41" s="221" t="s">
        <v>135</v>
      </c>
      <c r="B41" s="221"/>
      <c r="C41" s="221"/>
      <c r="D41" s="221"/>
      <c r="E41" s="221"/>
      <c r="F41" s="54">
        <v>-93621.896000000124</v>
      </c>
      <c r="G41"/>
      <c r="H41"/>
    </row>
    <row r="42" spans="1:12" ht="50.25" customHeight="1" x14ac:dyDescent="0.2">
      <c r="A42" s="221" t="s">
        <v>125</v>
      </c>
      <c r="B42" s="221"/>
      <c r="C42" s="221"/>
      <c r="D42" s="221"/>
      <c r="E42" s="221"/>
      <c r="F42" s="54">
        <v>193122.73800000001</v>
      </c>
      <c r="G42"/>
      <c r="H42" s="43"/>
      <c r="I42" s="43"/>
      <c r="J42" s="43"/>
      <c r="K42" s="43"/>
      <c r="L42" s="43"/>
    </row>
    <row r="43" spans="1:12" ht="30.75" customHeight="1" x14ac:dyDescent="0.2">
      <c r="A43" s="222" t="s">
        <v>126</v>
      </c>
      <c r="B43" s="223"/>
      <c r="C43" s="223"/>
      <c r="D43" s="223"/>
      <c r="E43" s="224"/>
      <c r="F43" s="54">
        <f>SUM(F41:F42)</f>
        <v>99500.841999999888</v>
      </c>
      <c r="G43"/>
      <c r="H43" s="43"/>
      <c r="I43" s="43"/>
      <c r="J43" s="43"/>
      <c r="K43" s="43"/>
      <c r="L43" s="43"/>
    </row>
    <row r="44" spans="1:12" ht="24.75" customHeight="1" x14ac:dyDescent="0.2">
      <c r="A44" s="221" t="s">
        <v>127</v>
      </c>
      <c r="B44" s="221"/>
      <c r="C44" s="221"/>
      <c r="D44" s="221"/>
      <c r="E44" s="221"/>
      <c r="F44" s="54">
        <v>332919.67</v>
      </c>
      <c r="G44"/>
      <c r="H44"/>
    </row>
    <row r="45" spans="1:12" ht="32.25" customHeight="1" x14ac:dyDescent="0.2">
      <c r="A45" s="221" t="s">
        <v>128</v>
      </c>
      <c r="B45" s="221"/>
      <c r="C45" s="221"/>
      <c r="D45" s="221"/>
      <c r="E45" s="221"/>
      <c r="F45" s="62">
        <f>F43-F44</f>
        <v>-233418.8280000001</v>
      </c>
      <c r="G45"/>
      <c r="H45"/>
    </row>
    <row r="46" spans="1:12" ht="16.5" customHeight="1" x14ac:dyDescent="0.2">
      <c r="A46" s="40"/>
      <c r="B46" s="41"/>
      <c r="C46" s="41"/>
      <c r="D46" s="41"/>
      <c r="E46" s="41"/>
      <c r="F46" s="41"/>
      <c r="G46"/>
      <c r="H46"/>
    </row>
    <row r="47" spans="1:12" ht="145.35" customHeight="1" x14ac:dyDescent="0.2">
      <c r="A47" s="44" t="s">
        <v>1</v>
      </c>
      <c r="B47" s="45" t="s">
        <v>8</v>
      </c>
      <c r="C47" s="46" t="s">
        <v>41</v>
      </c>
      <c r="D47" s="1" t="s">
        <v>9</v>
      </c>
      <c r="E47" s="2" t="s">
        <v>42</v>
      </c>
      <c r="F47" s="2" t="s">
        <v>43</v>
      </c>
      <c r="G47"/>
      <c r="H47"/>
    </row>
    <row r="48" spans="1:12" ht="24.95" customHeight="1" x14ac:dyDescent="0.2">
      <c r="A48" s="60">
        <v>1</v>
      </c>
      <c r="B48" s="63" t="s">
        <v>767</v>
      </c>
      <c r="C48" s="207" t="s">
        <v>130</v>
      </c>
      <c r="D48" s="57">
        <v>182141.47</v>
      </c>
      <c r="E48" s="18" t="s">
        <v>768</v>
      </c>
      <c r="F48" s="207" t="s">
        <v>131</v>
      </c>
      <c r="G48"/>
      <c r="H48"/>
    </row>
    <row r="49" spans="1:8" ht="24.95" customHeight="1" x14ac:dyDescent="0.2">
      <c r="A49" s="60">
        <v>2</v>
      </c>
      <c r="B49" s="63" t="s">
        <v>769</v>
      </c>
      <c r="C49" s="208"/>
      <c r="D49" s="57">
        <v>47101.65</v>
      </c>
      <c r="E49" s="18" t="s">
        <v>604</v>
      </c>
      <c r="F49" s="208"/>
      <c r="G49"/>
      <c r="H49"/>
    </row>
    <row r="50" spans="1:8" ht="24.95" customHeight="1" x14ac:dyDescent="0.2">
      <c r="A50" s="60">
        <v>3</v>
      </c>
      <c r="B50" s="63" t="s">
        <v>770</v>
      </c>
      <c r="C50" s="208"/>
      <c r="D50" s="57">
        <v>1674.42</v>
      </c>
      <c r="E50" s="18"/>
      <c r="F50" s="208"/>
      <c r="G50"/>
      <c r="H50"/>
    </row>
    <row r="51" spans="1:8" ht="47.25" customHeight="1" x14ac:dyDescent="0.2">
      <c r="A51" s="60">
        <v>4</v>
      </c>
      <c r="B51" s="63" t="s">
        <v>771</v>
      </c>
      <c r="C51" s="208"/>
      <c r="D51" s="57">
        <v>52450.110000000008</v>
      </c>
      <c r="E51" s="18" t="s">
        <v>772</v>
      </c>
      <c r="F51" s="208"/>
      <c r="G51"/>
      <c r="H51"/>
    </row>
    <row r="52" spans="1:8" ht="24.95" customHeight="1" x14ac:dyDescent="0.2">
      <c r="A52" s="60">
        <v>5</v>
      </c>
      <c r="B52" s="63" t="s">
        <v>183</v>
      </c>
      <c r="C52" s="208"/>
      <c r="D52" s="57">
        <v>13398</v>
      </c>
      <c r="E52" s="18" t="s">
        <v>294</v>
      </c>
      <c r="F52" s="208"/>
      <c r="G52"/>
      <c r="H52"/>
    </row>
    <row r="53" spans="1:8" ht="24.95" customHeight="1" x14ac:dyDescent="0.2">
      <c r="A53" s="60">
        <v>6</v>
      </c>
      <c r="B53" s="63" t="s">
        <v>773</v>
      </c>
      <c r="C53" s="208"/>
      <c r="D53" s="57">
        <v>3462.73</v>
      </c>
      <c r="E53" s="18" t="s">
        <v>774</v>
      </c>
      <c r="F53" s="208"/>
      <c r="G53"/>
      <c r="H53"/>
    </row>
    <row r="54" spans="1:8" ht="24.95" customHeight="1" x14ac:dyDescent="0.2">
      <c r="A54" s="60">
        <v>7</v>
      </c>
      <c r="B54" s="63" t="s">
        <v>775</v>
      </c>
      <c r="C54" s="208"/>
      <c r="D54" s="57">
        <v>10834.79</v>
      </c>
      <c r="E54" s="18" t="s">
        <v>776</v>
      </c>
      <c r="F54" s="208"/>
      <c r="G54"/>
      <c r="H54"/>
    </row>
    <row r="55" spans="1:8" ht="31.5" customHeight="1" x14ac:dyDescent="0.2">
      <c r="A55" s="60">
        <v>8</v>
      </c>
      <c r="B55" s="63" t="s">
        <v>129</v>
      </c>
      <c r="C55" s="208"/>
      <c r="D55" s="57">
        <v>1200</v>
      </c>
      <c r="E55" s="57"/>
      <c r="F55" s="208"/>
      <c r="G55"/>
      <c r="H55"/>
    </row>
    <row r="56" spans="1:8" ht="51.75" customHeight="1" x14ac:dyDescent="0.2">
      <c r="A56" s="60">
        <v>9</v>
      </c>
      <c r="B56" s="63" t="s">
        <v>777</v>
      </c>
      <c r="C56" s="208"/>
      <c r="D56" s="117">
        <v>11224.72</v>
      </c>
      <c r="E56" s="18" t="s">
        <v>678</v>
      </c>
      <c r="F56" s="208"/>
      <c r="G56"/>
      <c r="H56"/>
    </row>
    <row r="57" spans="1:8" ht="38.25" customHeight="1" x14ac:dyDescent="0.2">
      <c r="A57" s="60">
        <v>10</v>
      </c>
      <c r="B57" s="63" t="s">
        <v>778</v>
      </c>
      <c r="C57" s="208"/>
      <c r="D57" s="57">
        <v>7908.08</v>
      </c>
      <c r="E57" s="57"/>
      <c r="F57" s="208"/>
      <c r="G57"/>
      <c r="H57"/>
    </row>
    <row r="58" spans="1:8" ht="24.95" customHeight="1" x14ac:dyDescent="0.2">
      <c r="A58" s="60">
        <v>11</v>
      </c>
      <c r="B58" s="63" t="s">
        <v>779</v>
      </c>
      <c r="C58" s="209"/>
      <c r="D58" s="57">
        <v>1523.7</v>
      </c>
      <c r="E58" s="57"/>
      <c r="F58" s="209"/>
      <c r="G58"/>
      <c r="H58"/>
    </row>
    <row r="59" spans="1:8" ht="24.95" customHeight="1" x14ac:dyDescent="0.2">
      <c r="A59" s="146" t="s">
        <v>6</v>
      </c>
      <c r="B59" s="148"/>
      <c r="C59" s="52"/>
      <c r="D59" s="53">
        <f>SUM(D48:D58)</f>
        <v>332919.67</v>
      </c>
      <c r="E59" s="61"/>
      <c r="F59" s="12"/>
      <c r="G59"/>
      <c r="H59"/>
    </row>
    <row r="60" spans="1:8" ht="19.5" customHeight="1" x14ac:dyDescent="0.2">
      <c r="A60" s="196" t="s">
        <v>59</v>
      </c>
      <c r="B60" s="196"/>
      <c r="C60" s="196"/>
      <c r="D60" s="196"/>
      <c r="E60" s="196"/>
      <c r="F60" s="196"/>
      <c r="G60" s="196"/>
      <c r="H60" s="196"/>
    </row>
    <row r="61" spans="1:8" ht="27.75" customHeight="1" x14ac:dyDescent="0.2">
      <c r="A61" s="10"/>
      <c r="B61" s="10"/>
      <c r="C61" s="10"/>
      <c r="D61" s="10"/>
      <c r="E61" s="10"/>
      <c r="F61" s="10"/>
      <c r="G61" s="33">
        <f>'[1]Оригинал Тариф с 01.07.25'!$BK$47</f>
        <v>230538.81599999999</v>
      </c>
      <c r="H61" s="10"/>
    </row>
    <row r="62" spans="1:8" ht="41.25" customHeight="1" x14ac:dyDescent="0.2">
      <c r="A62" s="155" t="s">
        <v>28</v>
      </c>
      <c r="B62" s="155"/>
      <c r="C62" s="155"/>
      <c r="D62" s="155"/>
      <c r="E62" s="155"/>
      <c r="F62" s="155"/>
      <c r="G62" s="155"/>
      <c r="H62" s="155"/>
    </row>
    <row r="63" spans="1:8" ht="138" customHeight="1" x14ac:dyDescent="0.2">
      <c r="A63" s="6" t="s">
        <v>29</v>
      </c>
      <c r="B63" s="156" t="s">
        <v>30</v>
      </c>
      <c r="C63" s="156"/>
      <c r="D63" s="156" t="s">
        <v>31</v>
      </c>
      <c r="E63" s="156"/>
      <c r="F63" s="156" t="s">
        <v>32</v>
      </c>
      <c r="G63" s="156"/>
    </row>
    <row r="64" spans="1:8" ht="15.75" x14ac:dyDescent="0.2">
      <c r="A64" s="4">
        <v>1</v>
      </c>
      <c r="B64" s="197">
        <v>2</v>
      </c>
      <c r="C64" s="197"/>
      <c r="D64" s="197">
        <v>3</v>
      </c>
      <c r="E64" s="197"/>
      <c r="F64" s="197">
        <v>4</v>
      </c>
      <c r="G64" s="197"/>
    </row>
    <row r="65" spans="1:8" ht="12.75" customHeight="1" x14ac:dyDescent="0.2">
      <c r="A65" s="6"/>
      <c r="B65" s="157">
        <v>2</v>
      </c>
      <c r="C65" s="159"/>
      <c r="D65" s="157">
        <v>0</v>
      </c>
      <c r="E65" s="159"/>
      <c r="F65" s="225">
        <v>26987</v>
      </c>
      <c r="G65" s="226"/>
    </row>
    <row r="66" spans="1:8" ht="119.25" customHeight="1" x14ac:dyDescent="0.2">
      <c r="A66" s="155" t="s">
        <v>33</v>
      </c>
      <c r="B66" s="155"/>
      <c r="C66" s="155"/>
      <c r="D66" s="155"/>
      <c r="E66" s="155"/>
      <c r="F66" s="155"/>
      <c r="G66" s="155"/>
      <c r="H66" s="155"/>
    </row>
    <row r="67" spans="1:8" ht="15.75" x14ac:dyDescent="0.2">
      <c r="A67" s="5"/>
    </row>
    <row r="68" spans="1:8" ht="78.75" x14ac:dyDescent="0.2">
      <c r="A68" s="6" t="s">
        <v>29</v>
      </c>
      <c r="B68" s="156" t="s">
        <v>34</v>
      </c>
      <c r="C68" s="156"/>
      <c r="D68" s="156" t="s">
        <v>35</v>
      </c>
      <c r="E68" s="156"/>
      <c r="F68" s="6" t="s">
        <v>36</v>
      </c>
      <c r="G68" s="6" t="s">
        <v>37</v>
      </c>
      <c r="H68" s="4" t="s">
        <v>38</v>
      </c>
    </row>
    <row r="69" spans="1:8" ht="15.75" x14ac:dyDescent="0.2">
      <c r="A69" s="4">
        <v>1</v>
      </c>
      <c r="B69" s="197">
        <v>2</v>
      </c>
      <c r="C69" s="197"/>
      <c r="D69" s="197">
        <v>3</v>
      </c>
      <c r="E69" s="197"/>
      <c r="F69" s="4">
        <v>4</v>
      </c>
      <c r="G69" s="4">
        <v>5</v>
      </c>
      <c r="H69" s="4">
        <v>6</v>
      </c>
    </row>
    <row r="70" spans="1:8" ht="47.25" customHeight="1" x14ac:dyDescent="0.2">
      <c r="A70" s="6">
        <v>1</v>
      </c>
      <c r="B70" s="156" t="s">
        <v>39</v>
      </c>
      <c r="C70" s="156"/>
      <c r="D70" s="164">
        <v>264424.84000000003</v>
      </c>
      <c r="E70" s="164"/>
      <c r="F70" s="4">
        <v>1055337.71</v>
      </c>
      <c r="G70" s="4">
        <v>1043915.58</v>
      </c>
      <c r="H70" s="4">
        <f>F70-G70+D70</f>
        <v>275846.97000000003</v>
      </c>
    </row>
    <row r="71" spans="1:8" ht="44.25" customHeight="1" x14ac:dyDescent="0.2">
      <c r="A71" s="6">
        <v>2</v>
      </c>
      <c r="B71" s="156" t="s">
        <v>40</v>
      </c>
      <c r="C71" s="156"/>
      <c r="D71" s="160">
        <v>1806.16</v>
      </c>
      <c r="E71" s="161"/>
      <c r="F71" s="4">
        <v>37759.89</v>
      </c>
      <c r="G71" s="4">
        <v>37482.93</v>
      </c>
      <c r="H71" s="4">
        <f>F71-G71+D71</f>
        <v>2083.119999999999</v>
      </c>
    </row>
    <row r="72" spans="1:8" ht="15.75" customHeight="1" x14ac:dyDescent="0.2">
      <c r="A72" s="157" t="s">
        <v>22</v>
      </c>
      <c r="B72" s="158"/>
      <c r="C72" s="159"/>
      <c r="D72" s="165"/>
      <c r="E72" s="165"/>
      <c r="F72" s="6"/>
      <c r="G72" s="6"/>
      <c r="H72" s="4"/>
    </row>
    <row r="76" spans="1:8" x14ac:dyDescent="0.2">
      <c r="B76" s="140"/>
      <c r="C76" s="139"/>
    </row>
    <row r="77" spans="1:8" x14ac:dyDescent="0.2">
      <c r="B77" s="140"/>
      <c r="C77" s="139"/>
    </row>
    <row r="78" spans="1:8" x14ac:dyDescent="0.2">
      <c r="C78" s="135"/>
    </row>
    <row r="79" spans="1:8" x14ac:dyDescent="0.2">
      <c r="C79" s="135"/>
    </row>
  </sheetData>
  <mergeCells count="60">
    <mergeCell ref="A40:F40"/>
    <mergeCell ref="A41:E41"/>
    <mergeCell ref="A42:E42"/>
    <mergeCell ref="A43:E43"/>
    <mergeCell ref="A44:E44"/>
    <mergeCell ref="A72:C72"/>
    <mergeCell ref="D72:E72"/>
    <mergeCell ref="B69:C69"/>
    <mergeCell ref="D69:E69"/>
    <mergeCell ref="B70:C70"/>
    <mergeCell ref="D70:E70"/>
    <mergeCell ref="B71:C71"/>
    <mergeCell ref="D71:E71"/>
    <mergeCell ref="B65:C65"/>
    <mergeCell ref="D65:E65"/>
    <mergeCell ref="F65:G65"/>
    <mergeCell ref="A66:H66"/>
    <mergeCell ref="B68:C68"/>
    <mergeCell ref="D68:E68"/>
    <mergeCell ref="A62:H62"/>
    <mergeCell ref="B63:C63"/>
    <mergeCell ref="D63:E63"/>
    <mergeCell ref="F63:G63"/>
    <mergeCell ref="B64:C64"/>
    <mergeCell ref="D64:E64"/>
    <mergeCell ref="F64:G64"/>
    <mergeCell ref="A60:H60"/>
    <mergeCell ref="A19:H19"/>
    <mergeCell ref="A20:H20"/>
    <mergeCell ref="A23:H23"/>
    <mergeCell ref="A25:H25"/>
    <mergeCell ref="A26:A27"/>
    <mergeCell ref="B26:B27"/>
    <mergeCell ref="C26:C27"/>
    <mergeCell ref="D26:D27"/>
    <mergeCell ref="E26:F26"/>
    <mergeCell ref="G26:H26"/>
    <mergeCell ref="A39:D39"/>
    <mergeCell ref="A59:B59"/>
    <mergeCell ref="A45:E45"/>
    <mergeCell ref="C48:C58"/>
    <mergeCell ref="F48:F58"/>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245D5-4A58-4917-969A-CDE52D9B1557}">
  <dimension ref="A1:K73"/>
  <sheetViews>
    <sheetView topLeftCell="A58" workbookViewId="0">
      <selection activeCell="B70" sqref="B70:C73"/>
    </sheetView>
  </sheetViews>
  <sheetFormatPr defaultRowHeight="12.75" x14ac:dyDescent="0.2"/>
  <cols>
    <col min="1" max="1" width="5.83203125" style="7" customWidth="1"/>
    <col min="2" max="2" width="42.33203125" style="7" customWidth="1"/>
    <col min="3" max="3" width="15.3320312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110</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01.07.25'!$D$48</f>
        <v>3059.8</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01.07.25'!$AC$48+'[2]Оригинал Тариф с 01.07.25'!$AE$48)/2</f>
        <v>0.495</v>
      </c>
      <c r="E28" s="20">
        <f>$G$21</f>
        <v>3059.8</v>
      </c>
      <c r="F28" s="20">
        <f>D28*E28*12</f>
        <v>18175.212</v>
      </c>
      <c r="G28" s="20">
        <f>E28</f>
        <v>3059.8</v>
      </c>
      <c r="H28" s="20">
        <f>D28*G28*12</f>
        <v>18175.212</v>
      </c>
    </row>
    <row r="29" spans="1:8" ht="25.5" x14ac:dyDescent="0.2">
      <c r="A29" s="29">
        <v>2</v>
      </c>
      <c r="B29" s="30" t="s">
        <v>67</v>
      </c>
      <c r="C29" s="18" t="s">
        <v>15</v>
      </c>
      <c r="D29" s="19">
        <f>('[2]Оригинал Тариф с 01.07.25'!$K$48+'[2]Оригинал Тариф с 01.07.25'!$M$48)/2</f>
        <v>0.185</v>
      </c>
      <c r="E29" s="20">
        <f t="shared" ref="E29:E38" si="0">$G$21</f>
        <v>3059.8</v>
      </c>
      <c r="F29" s="20">
        <f t="shared" ref="F29:F38" si="1">D29*E29*12</f>
        <v>6792.7559999999994</v>
      </c>
      <c r="G29" s="20">
        <f t="shared" ref="G29:G38" si="2">E29</f>
        <v>3059.8</v>
      </c>
      <c r="H29" s="20">
        <f t="shared" ref="H29:H38" si="3">D29*G29*12</f>
        <v>6792.7559999999994</v>
      </c>
    </row>
    <row r="30" spans="1:8" ht="24.75" customHeight="1" x14ac:dyDescent="0.2">
      <c r="A30" s="29">
        <v>3</v>
      </c>
      <c r="B30" s="30" t="s">
        <v>12</v>
      </c>
      <c r="C30" s="18" t="s">
        <v>15</v>
      </c>
      <c r="D30" s="19">
        <f>('[2]Оригинал Тариф с 01.07.25'!$AX$48+'[2]Оригинал Тариф с 01.07.25'!$AZ$48)/2</f>
        <v>1.5249999999999999</v>
      </c>
      <c r="E30" s="20">
        <f t="shared" si="0"/>
        <v>3059.8</v>
      </c>
      <c r="F30" s="20">
        <f t="shared" si="1"/>
        <v>55994.34</v>
      </c>
      <c r="G30" s="20">
        <f t="shared" si="2"/>
        <v>3059.8</v>
      </c>
      <c r="H30" s="20">
        <f t="shared" si="3"/>
        <v>55994.34</v>
      </c>
    </row>
    <row r="31" spans="1:8" ht="27.75" customHeight="1" x14ac:dyDescent="0.2">
      <c r="A31" s="29">
        <v>4</v>
      </c>
      <c r="B31" s="30" t="s">
        <v>13</v>
      </c>
      <c r="C31" s="18" t="s">
        <v>15</v>
      </c>
      <c r="D31" s="19">
        <f>('[2]Оригинал Тариф с 01.07.25'!$N$48+'[2]Оригинал Тариф с 01.07.25'!$P$48)/2</f>
        <v>2.88</v>
      </c>
      <c r="E31" s="20">
        <f t="shared" si="0"/>
        <v>3059.8</v>
      </c>
      <c r="F31" s="20">
        <f t="shared" si="1"/>
        <v>105746.68799999999</v>
      </c>
      <c r="G31" s="20">
        <f t="shared" si="2"/>
        <v>3059.8</v>
      </c>
      <c r="H31" s="20">
        <f t="shared" si="3"/>
        <v>105746.68799999999</v>
      </c>
    </row>
    <row r="32" spans="1:8" ht="25.5" x14ac:dyDescent="0.2">
      <c r="A32" s="29">
        <v>5</v>
      </c>
      <c r="B32" s="30" t="s">
        <v>23</v>
      </c>
      <c r="C32" s="18" t="s">
        <v>15</v>
      </c>
      <c r="D32" s="19">
        <f>('[2]Оригинал Тариф с 01.07.25'!$H$48+'[2]Оригинал Тариф с 01.07.25'!$J$48)/2</f>
        <v>1.2349999999999999</v>
      </c>
      <c r="E32" s="20">
        <f t="shared" si="0"/>
        <v>3059.8</v>
      </c>
      <c r="F32" s="20">
        <f t="shared" si="1"/>
        <v>45346.236000000004</v>
      </c>
      <c r="G32" s="20">
        <f t="shared" si="2"/>
        <v>3059.8</v>
      </c>
      <c r="H32" s="20">
        <f t="shared" si="3"/>
        <v>45346.236000000004</v>
      </c>
    </row>
    <row r="33" spans="1:11" ht="76.5" x14ac:dyDescent="0.2">
      <c r="A33" s="29">
        <v>6</v>
      </c>
      <c r="B33" s="30" t="s">
        <v>17</v>
      </c>
      <c r="C33" s="18" t="s">
        <v>15</v>
      </c>
      <c r="D33" s="19">
        <f>('[2]Оригинал Тариф с 01.07.25'!$W$48+'[2]Оригинал Тариф с 01.07.25'!$Y$48)/2</f>
        <v>1.1000000000000001</v>
      </c>
      <c r="E33" s="20">
        <f t="shared" si="0"/>
        <v>3059.8</v>
      </c>
      <c r="F33" s="20">
        <f t="shared" si="1"/>
        <v>40389.360000000008</v>
      </c>
      <c r="G33" s="20">
        <f t="shared" si="2"/>
        <v>3059.8</v>
      </c>
      <c r="H33" s="20">
        <f t="shared" si="3"/>
        <v>40389.360000000008</v>
      </c>
    </row>
    <row r="34" spans="1:11" ht="76.5" x14ac:dyDescent="0.2">
      <c r="A34" s="29">
        <v>7</v>
      </c>
      <c r="B34" s="30" t="s">
        <v>18</v>
      </c>
      <c r="C34" s="18" t="s">
        <v>15</v>
      </c>
      <c r="D34" s="19">
        <f>('[2]Оригинал Тариф с 01.07.25'!$AI$48+'[2]Оригинал Тариф с 01.07.25'!$AK$48)/2</f>
        <v>1.75</v>
      </c>
      <c r="E34" s="20">
        <f t="shared" si="0"/>
        <v>3059.8</v>
      </c>
      <c r="F34" s="20">
        <f t="shared" si="1"/>
        <v>64255.8</v>
      </c>
      <c r="G34" s="20">
        <f t="shared" si="2"/>
        <v>3059.8</v>
      </c>
      <c r="H34" s="20">
        <f t="shared" si="3"/>
        <v>64255.8</v>
      </c>
    </row>
    <row r="35" spans="1:11" ht="76.5" x14ac:dyDescent="0.2">
      <c r="A35" s="29">
        <v>8</v>
      </c>
      <c r="B35" s="30" t="s">
        <v>19</v>
      </c>
      <c r="C35" s="18" t="s">
        <v>15</v>
      </c>
      <c r="D35" s="19">
        <f>('[2]Оригинал Тариф с 01.07.25'!$AO$48+'[2]Оригинал Тариф с 01.07.25'!$AQ$48)/2</f>
        <v>0.38</v>
      </c>
      <c r="E35" s="20">
        <f t="shared" si="0"/>
        <v>3059.8</v>
      </c>
      <c r="F35" s="20">
        <f t="shared" si="1"/>
        <v>13952.688000000002</v>
      </c>
      <c r="G35" s="20">
        <f t="shared" si="2"/>
        <v>3059.8</v>
      </c>
      <c r="H35" s="20">
        <f t="shared" si="3"/>
        <v>13952.688000000002</v>
      </c>
    </row>
    <row r="36" spans="1:11" ht="60.75" customHeight="1" x14ac:dyDescent="0.2">
      <c r="A36" s="29">
        <v>9</v>
      </c>
      <c r="B36" s="30" t="s">
        <v>20</v>
      </c>
      <c r="C36" s="18" t="s">
        <v>15</v>
      </c>
      <c r="D36" s="19">
        <f>('[2]Оригинал Тариф с 01.07.25'!$AR$48+'[2]Оригинал Тариф с 01.07.25'!$AT$48)/2</f>
        <v>0.13500000000000001</v>
      </c>
      <c r="E36" s="20">
        <f t="shared" si="0"/>
        <v>3059.8</v>
      </c>
      <c r="F36" s="20">
        <f t="shared" si="1"/>
        <v>4956.8760000000002</v>
      </c>
      <c r="G36" s="20">
        <f t="shared" si="2"/>
        <v>3059.8</v>
      </c>
      <c r="H36" s="20">
        <f t="shared" si="3"/>
        <v>4956.8760000000002</v>
      </c>
    </row>
    <row r="37" spans="1:11" ht="25.5" x14ac:dyDescent="0.2">
      <c r="A37" s="29">
        <v>10</v>
      </c>
      <c r="B37" s="30" t="s">
        <v>14</v>
      </c>
      <c r="C37" s="18" t="s">
        <v>15</v>
      </c>
      <c r="D37" s="19">
        <f>('[2]Оригинал Тариф с 01.07.25'!$AF$48+'[2]Оригинал Тариф с 01.07.25'!$AH$48)/2</f>
        <v>0.59499999999999997</v>
      </c>
      <c r="E37" s="20">
        <f t="shared" si="0"/>
        <v>3059.8</v>
      </c>
      <c r="F37" s="20">
        <f t="shared" si="1"/>
        <v>21846.972000000002</v>
      </c>
      <c r="G37" s="20">
        <f t="shared" si="2"/>
        <v>3059.8</v>
      </c>
      <c r="H37" s="20">
        <f t="shared" si="3"/>
        <v>21846.972000000002</v>
      </c>
    </row>
    <row r="38" spans="1:11" ht="38.25" x14ac:dyDescent="0.2">
      <c r="A38" s="29">
        <v>11</v>
      </c>
      <c r="B38" s="30" t="s">
        <v>21</v>
      </c>
      <c r="C38" s="18" t="s">
        <v>15</v>
      </c>
      <c r="D38" s="19">
        <f>('[2]Оригинал Тариф с 01.07.25'!$Q$48+'[2]Оригинал Тариф с 01.07.25'!$S$48)/2</f>
        <v>2.77</v>
      </c>
      <c r="E38" s="20">
        <f t="shared" si="0"/>
        <v>3059.8</v>
      </c>
      <c r="F38" s="20">
        <f t="shared" si="1"/>
        <v>101707.75200000001</v>
      </c>
      <c r="G38" s="20">
        <f t="shared" si="2"/>
        <v>3059.8</v>
      </c>
      <c r="H38" s="20">
        <f t="shared" si="3"/>
        <v>101707.75200000001</v>
      </c>
    </row>
    <row r="39" spans="1:11" ht="12.75" customHeight="1" x14ac:dyDescent="0.2">
      <c r="A39" s="212" t="s">
        <v>6</v>
      </c>
      <c r="B39" s="213"/>
      <c r="C39" s="213"/>
      <c r="D39" s="214"/>
      <c r="E39" s="21"/>
      <c r="F39" s="21">
        <f>SUM(F28:F38)</f>
        <v>479164.68000000005</v>
      </c>
      <c r="G39" s="21"/>
      <c r="H39" s="21">
        <f>SUM(H28:H38)</f>
        <v>479164.68000000005</v>
      </c>
    </row>
    <row r="40" spans="1:11" ht="39" customHeight="1" x14ac:dyDescent="0.2">
      <c r="A40" s="155" t="s">
        <v>134</v>
      </c>
      <c r="B40" s="169"/>
      <c r="C40" s="169"/>
      <c r="D40" s="169"/>
      <c r="E40" s="169"/>
      <c r="F40" s="169"/>
      <c r="G40"/>
      <c r="H40"/>
    </row>
    <row r="41" spans="1:11" ht="26.25" customHeight="1" x14ac:dyDescent="0.2">
      <c r="A41" s="232" t="s">
        <v>135</v>
      </c>
      <c r="B41" s="232"/>
      <c r="C41" s="232"/>
      <c r="D41" s="232"/>
      <c r="E41" s="232"/>
      <c r="F41" s="54">
        <v>-196704.47200000001</v>
      </c>
      <c r="G41"/>
      <c r="H41"/>
    </row>
    <row r="42" spans="1:11" ht="50.25" customHeight="1" x14ac:dyDescent="0.2">
      <c r="A42" s="232" t="s">
        <v>125</v>
      </c>
      <c r="B42" s="232"/>
      <c r="C42" s="232"/>
      <c r="D42" s="232"/>
      <c r="E42" s="232"/>
      <c r="F42" s="54">
        <v>119699.37600000002</v>
      </c>
      <c r="G42"/>
      <c r="H42" s="43"/>
      <c r="I42" s="43"/>
      <c r="J42" s="43"/>
      <c r="K42" s="43"/>
    </row>
    <row r="43" spans="1:11" ht="30.75" customHeight="1" x14ac:dyDescent="0.2">
      <c r="A43" s="233" t="s">
        <v>126</v>
      </c>
      <c r="B43" s="234"/>
      <c r="C43" s="234"/>
      <c r="D43" s="234"/>
      <c r="E43" s="235"/>
      <c r="F43" s="54">
        <f>SUM(F41:F42)</f>
        <v>-77005.09599999999</v>
      </c>
      <c r="G43"/>
      <c r="H43" s="43"/>
      <c r="I43" s="43"/>
      <c r="J43" s="43"/>
      <c r="K43" s="43"/>
    </row>
    <row r="44" spans="1:11" ht="24.75" customHeight="1" x14ac:dyDescent="0.2">
      <c r="A44" s="232" t="s">
        <v>127</v>
      </c>
      <c r="B44" s="232"/>
      <c r="C44" s="232"/>
      <c r="D44" s="232"/>
      <c r="E44" s="232"/>
      <c r="F44" s="54">
        <v>127486.42000000001</v>
      </c>
      <c r="G44"/>
      <c r="H44"/>
    </row>
    <row r="45" spans="1:11" ht="27" customHeight="1" x14ac:dyDescent="0.2">
      <c r="A45" s="232" t="s">
        <v>128</v>
      </c>
      <c r="B45" s="232"/>
      <c r="C45" s="232"/>
      <c r="D45" s="232"/>
      <c r="E45" s="232"/>
      <c r="F45" s="62">
        <f>F43-F44</f>
        <v>-204491.516</v>
      </c>
      <c r="G45"/>
      <c r="H45"/>
    </row>
    <row r="46" spans="1:11" ht="16.5" customHeight="1" x14ac:dyDescent="0.2">
      <c r="A46" s="40"/>
      <c r="B46" s="41"/>
      <c r="C46" s="41"/>
      <c r="D46" s="41"/>
      <c r="E46" s="41"/>
      <c r="F46" s="41"/>
      <c r="G46"/>
      <c r="H46"/>
    </row>
    <row r="47" spans="1:11" ht="145.35" customHeight="1" x14ac:dyDescent="0.2">
      <c r="A47" s="44" t="s">
        <v>1</v>
      </c>
      <c r="B47" s="45" t="s">
        <v>8</v>
      </c>
      <c r="C47" s="46" t="s">
        <v>41</v>
      </c>
      <c r="D47" s="1" t="s">
        <v>9</v>
      </c>
      <c r="E47" s="2" t="s">
        <v>42</v>
      </c>
      <c r="F47" s="2" t="s">
        <v>43</v>
      </c>
      <c r="G47"/>
      <c r="H47"/>
    </row>
    <row r="48" spans="1:11" ht="24.95" customHeight="1" x14ac:dyDescent="0.2">
      <c r="A48" s="60">
        <v>1</v>
      </c>
      <c r="B48" s="111" t="s">
        <v>780</v>
      </c>
      <c r="C48" s="207" t="s">
        <v>130</v>
      </c>
      <c r="D48" s="57">
        <v>15844.42</v>
      </c>
      <c r="E48" s="18" t="s">
        <v>781</v>
      </c>
      <c r="F48" s="207" t="s">
        <v>131</v>
      </c>
      <c r="G48"/>
      <c r="H48"/>
    </row>
    <row r="49" spans="1:8" ht="66" customHeight="1" x14ac:dyDescent="0.2">
      <c r="A49" s="60">
        <v>2</v>
      </c>
      <c r="B49" s="63" t="s">
        <v>782</v>
      </c>
      <c r="C49" s="208"/>
      <c r="D49" s="57">
        <v>94947.550000000017</v>
      </c>
      <c r="E49" s="18" t="s">
        <v>783</v>
      </c>
      <c r="F49" s="208"/>
      <c r="G49"/>
      <c r="H49"/>
    </row>
    <row r="50" spans="1:8" ht="50.25" customHeight="1" x14ac:dyDescent="0.2">
      <c r="A50" s="60">
        <v>3</v>
      </c>
      <c r="B50" s="63" t="s">
        <v>784</v>
      </c>
      <c r="C50" s="208"/>
      <c r="D50" s="57">
        <v>12564.029999999999</v>
      </c>
      <c r="E50" s="18" t="s">
        <v>785</v>
      </c>
      <c r="F50" s="208"/>
      <c r="G50"/>
      <c r="H50"/>
    </row>
    <row r="51" spans="1:8" ht="24.95" customHeight="1" x14ac:dyDescent="0.2">
      <c r="A51" s="60">
        <v>4</v>
      </c>
      <c r="B51" s="63" t="s">
        <v>129</v>
      </c>
      <c r="C51" s="208"/>
      <c r="D51" s="57">
        <v>1200</v>
      </c>
      <c r="E51" s="57"/>
      <c r="F51" s="208"/>
      <c r="G51"/>
      <c r="H51"/>
    </row>
    <row r="52" spans="1:8" ht="39" customHeight="1" x14ac:dyDescent="0.2">
      <c r="A52" s="60">
        <v>5</v>
      </c>
      <c r="B52" s="63" t="s">
        <v>786</v>
      </c>
      <c r="C52" s="209"/>
      <c r="D52" s="57">
        <v>2930.42</v>
      </c>
      <c r="E52" s="18" t="s">
        <v>259</v>
      </c>
      <c r="F52" s="209"/>
      <c r="G52"/>
      <c r="H52"/>
    </row>
    <row r="53" spans="1:8" ht="24.95" customHeight="1" x14ac:dyDescent="0.2">
      <c r="A53" s="146" t="s">
        <v>6</v>
      </c>
      <c r="B53" s="148"/>
      <c r="C53" s="52"/>
      <c r="D53" s="53">
        <f>SUM(D48:D52)</f>
        <v>127486.42000000001</v>
      </c>
      <c r="E53" s="61"/>
      <c r="F53" s="12"/>
      <c r="G53"/>
      <c r="H53"/>
    </row>
    <row r="54" spans="1:8" ht="19.5" customHeight="1" x14ac:dyDescent="0.2">
      <c r="A54" s="196" t="s">
        <v>59</v>
      </c>
      <c r="B54" s="196"/>
      <c r="C54" s="196"/>
      <c r="D54" s="196"/>
      <c r="E54" s="196"/>
      <c r="F54" s="196"/>
      <c r="G54" s="196"/>
      <c r="H54" s="196"/>
    </row>
    <row r="55" spans="1:8" ht="27.75" customHeight="1" x14ac:dyDescent="0.2">
      <c r="A55" s="10"/>
      <c r="B55" s="10"/>
      <c r="C55" s="10"/>
      <c r="D55" s="10"/>
      <c r="E55" s="10"/>
      <c r="F55" s="10"/>
      <c r="G55" s="33">
        <f>'[1]Оригинал Тариф с 01.07.25'!$BK$48</f>
        <v>182119.29600000003</v>
      </c>
      <c r="H55" s="10"/>
    </row>
    <row r="56" spans="1:8" ht="41.25" customHeight="1" x14ac:dyDescent="0.2">
      <c r="A56" s="155" t="s">
        <v>28</v>
      </c>
      <c r="B56" s="155"/>
      <c r="C56" s="155"/>
      <c r="D56" s="155"/>
      <c r="E56" s="155"/>
      <c r="F56" s="155"/>
      <c r="G56" s="155"/>
      <c r="H56" s="155"/>
    </row>
    <row r="57" spans="1:8" ht="138" customHeight="1" x14ac:dyDescent="0.2">
      <c r="A57" s="6" t="s">
        <v>29</v>
      </c>
      <c r="B57" s="156" t="s">
        <v>30</v>
      </c>
      <c r="C57" s="156"/>
      <c r="D57" s="156" t="s">
        <v>31</v>
      </c>
      <c r="E57" s="156"/>
      <c r="F57" s="156" t="s">
        <v>32</v>
      </c>
      <c r="G57" s="156"/>
    </row>
    <row r="58" spans="1:8" ht="15.75" x14ac:dyDescent="0.2">
      <c r="A58" s="4">
        <v>1</v>
      </c>
      <c r="B58" s="197">
        <v>2</v>
      </c>
      <c r="C58" s="197"/>
      <c r="D58" s="197">
        <v>3</v>
      </c>
      <c r="E58" s="197"/>
      <c r="F58" s="197">
        <v>4</v>
      </c>
      <c r="G58" s="197"/>
    </row>
    <row r="59" spans="1:8" ht="12.75" customHeight="1" x14ac:dyDescent="0.2">
      <c r="A59" s="6"/>
      <c r="B59" s="157">
        <v>0</v>
      </c>
      <c r="C59" s="159"/>
      <c r="D59" s="157">
        <v>0</v>
      </c>
      <c r="E59" s="159"/>
      <c r="F59" s="225">
        <v>0</v>
      </c>
      <c r="G59" s="226"/>
    </row>
    <row r="60" spans="1:8" ht="119.25" customHeight="1" x14ac:dyDescent="0.2">
      <c r="A60" s="155" t="s">
        <v>33</v>
      </c>
      <c r="B60" s="155"/>
      <c r="C60" s="155"/>
      <c r="D60" s="155"/>
      <c r="E60" s="155"/>
      <c r="F60" s="155"/>
      <c r="G60" s="155"/>
      <c r="H60" s="155"/>
    </row>
    <row r="61" spans="1:8" ht="15.75" x14ac:dyDescent="0.2">
      <c r="A61" s="5"/>
    </row>
    <row r="62" spans="1:8" ht="78.75" x14ac:dyDescent="0.2">
      <c r="A62" s="6" t="s">
        <v>29</v>
      </c>
      <c r="B62" s="156" t="s">
        <v>34</v>
      </c>
      <c r="C62" s="156"/>
      <c r="D62" s="156" t="s">
        <v>35</v>
      </c>
      <c r="E62" s="156"/>
      <c r="F62" s="6" t="s">
        <v>36</v>
      </c>
      <c r="G62" s="6" t="s">
        <v>37</v>
      </c>
      <c r="H62" s="4" t="s">
        <v>38</v>
      </c>
    </row>
    <row r="63" spans="1:8" ht="15.75" x14ac:dyDescent="0.2">
      <c r="A63" s="4">
        <v>1</v>
      </c>
      <c r="B63" s="197">
        <v>2</v>
      </c>
      <c r="C63" s="197"/>
      <c r="D63" s="197">
        <v>3</v>
      </c>
      <c r="E63" s="197"/>
      <c r="F63" s="4">
        <v>4</v>
      </c>
      <c r="G63" s="4">
        <v>5</v>
      </c>
      <c r="H63" s="4">
        <v>6</v>
      </c>
    </row>
    <row r="64" spans="1:8" ht="47.25" customHeight="1" x14ac:dyDescent="0.2">
      <c r="A64" s="6">
        <v>1</v>
      </c>
      <c r="B64" s="156" t="s">
        <v>39</v>
      </c>
      <c r="C64" s="156"/>
      <c r="D64" s="164">
        <v>247247.86</v>
      </c>
      <c r="E64" s="164"/>
      <c r="F64" s="4">
        <v>1171728.7</v>
      </c>
      <c r="G64" s="4">
        <v>1228227.1100000001</v>
      </c>
      <c r="H64" s="4">
        <f>F64-G64+D64</f>
        <v>190749.44999999984</v>
      </c>
    </row>
    <row r="65" spans="1:8" ht="44.25" customHeight="1" x14ac:dyDescent="0.2">
      <c r="A65" s="6">
        <v>2</v>
      </c>
      <c r="B65" s="156" t="s">
        <v>40</v>
      </c>
      <c r="C65" s="156"/>
      <c r="D65" s="160">
        <v>1629.08</v>
      </c>
      <c r="E65" s="161"/>
      <c r="F65" s="4">
        <v>16532.55</v>
      </c>
      <c r="G65" s="4">
        <v>16786.71</v>
      </c>
      <c r="H65" s="4">
        <f>F65-G65+D65</f>
        <v>1374.92</v>
      </c>
    </row>
    <row r="66" spans="1:8" ht="15.75" customHeight="1" x14ac:dyDescent="0.2">
      <c r="A66" s="157" t="s">
        <v>22</v>
      </c>
      <c r="B66" s="158"/>
      <c r="C66" s="159"/>
      <c r="D66" s="165"/>
      <c r="E66" s="165"/>
      <c r="F66" s="6"/>
      <c r="G66" s="6"/>
      <c r="H66" s="4"/>
    </row>
    <row r="70" spans="1:8" x14ac:dyDescent="0.2">
      <c r="B70" s="140"/>
      <c r="C70" s="139"/>
    </row>
    <row r="71" spans="1:8" x14ac:dyDescent="0.2">
      <c r="B71" s="140"/>
      <c r="C71" s="139"/>
    </row>
    <row r="72" spans="1:8" x14ac:dyDescent="0.2">
      <c r="C72" s="135"/>
    </row>
    <row r="73" spans="1:8" x14ac:dyDescent="0.2">
      <c r="C73" s="135"/>
    </row>
  </sheetData>
  <mergeCells count="60">
    <mergeCell ref="A40:F40"/>
    <mergeCell ref="A41:E41"/>
    <mergeCell ref="A42:E42"/>
    <mergeCell ref="A43:E43"/>
    <mergeCell ref="A44:E44"/>
    <mergeCell ref="A66:C66"/>
    <mergeCell ref="D66:E66"/>
    <mergeCell ref="B63:C63"/>
    <mergeCell ref="D63:E63"/>
    <mergeCell ref="B64:C64"/>
    <mergeCell ref="D64:E64"/>
    <mergeCell ref="B65:C65"/>
    <mergeCell ref="D65:E65"/>
    <mergeCell ref="B59:C59"/>
    <mergeCell ref="D59:E59"/>
    <mergeCell ref="F59:G59"/>
    <mergeCell ref="A60:H60"/>
    <mergeCell ref="B62:C62"/>
    <mergeCell ref="D62:E62"/>
    <mergeCell ref="A56:H56"/>
    <mergeCell ref="B57:C57"/>
    <mergeCell ref="D57:E57"/>
    <mergeCell ref="F57:G57"/>
    <mergeCell ref="B58:C58"/>
    <mergeCell ref="D58:E58"/>
    <mergeCell ref="F58:G58"/>
    <mergeCell ref="A54:H54"/>
    <mergeCell ref="A19:H19"/>
    <mergeCell ref="A20:H20"/>
    <mergeCell ref="A23:H23"/>
    <mergeCell ref="A25:H25"/>
    <mergeCell ref="A26:A27"/>
    <mergeCell ref="B26:B27"/>
    <mergeCell ref="C26:C27"/>
    <mergeCell ref="D26:D27"/>
    <mergeCell ref="E26:F26"/>
    <mergeCell ref="G26:H26"/>
    <mergeCell ref="A39:D39"/>
    <mergeCell ref="A53:B53"/>
    <mergeCell ref="A45:E45"/>
    <mergeCell ref="C48:C52"/>
    <mergeCell ref="F48:F52"/>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43A28-AA6A-4CA6-99C9-457E75962B5E}">
  <dimension ref="A1:K87"/>
  <sheetViews>
    <sheetView topLeftCell="A75" workbookViewId="0">
      <selection activeCell="B84" sqref="B84:C87"/>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111</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01.07.25'!$D$49</f>
        <v>4036.1</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01.07.25'!$AC$49+'[2]Оригинал Тариф с 01.07.25'!$AE$49)/2</f>
        <v>0.495</v>
      </c>
      <c r="E28" s="20">
        <f>$G$21</f>
        <v>4036.1</v>
      </c>
      <c r="F28" s="20">
        <f>D28*E28*12</f>
        <v>23974.434000000001</v>
      </c>
      <c r="G28" s="20">
        <f>E28</f>
        <v>4036.1</v>
      </c>
      <c r="H28" s="20">
        <f>D28*G28*12</f>
        <v>23974.434000000001</v>
      </c>
    </row>
    <row r="29" spans="1:8" ht="25.5" x14ac:dyDescent="0.2">
      <c r="A29" s="29">
        <v>2</v>
      </c>
      <c r="B29" s="30" t="s">
        <v>67</v>
      </c>
      <c r="C29" s="18" t="s">
        <v>15</v>
      </c>
      <c r="D29" s="19">
        <f>('[2]Оригинал Тариф с 01.07.25'!$K$49+'[2]Оригинал Тариф с 01.07.25'!$M$49)/2</f>
        <v>0.185</v>
      </c>
      <c r="E29" s="20">
        <f t="shared" ref="E29:E41" si="0">$G$21</f>
        <v>4036.1</v>
      </c>
      <c r="F29" s="20">
        <f t="shared" ref="F29:F41" si="1">D29*E29*12</f>
        <v>8960.1419999999998</v>
      </c>
      <c r="G29" s="20">
        <f t="shared" ref="G29:G40" si="2">E29</f>
        <v>4036.1</v>
      </c>
      <c r="H29" s="20">
        <f t="shared" ref="H29:H40" si="3">D29*G29*12</f>
        <v>8960.1419999999998</v>
      </c>
    </row>
    <row r="30" spans="1:8" ht="25.5" x14ac:dyDescent="0.2">
      <c r="A30" s="29">
        <v>3</v>
      </c>
      <c r="B30" s="30" t="s">
        <v>12</v>
      </c>
      <c r="C30" s="18" t="s">
        <v>15</v>
      </c>
      <c r="D30" s="19">
        <f>('[2]Оригинал Тариф с 01.07.25'!$AX$49+'[2]Оригинал Тариф с 01.07.25'!$AZ$49)/2</f>
        <v>1.5249999999999999</v>
      </c>
      <c r="E30" s="20">
        <f t="shared" si="0"/>
        <v>4036.1</v>
      </c>
      <c r="F30" s="20">
        <f t="shared" si="1"/>
        <v>73860.63</v>
      </c>
      <c r="G30" s="20">
        <f t="shared" si="2"/>
        <v>4036.1</v>
      </c>
      <c r="H30" s="20">
        <f t="shared" si="3"/>
        <v>73860.63</v>
      </c>
    </row>
    <row r="31" spans="1:8" ht="38.25" x14ac:dyDescent="0.2">
      <c r="A31" s="29">
        <v>4</v>
      </c>
      <c r="B31" s="30" t="s">
        <v>13</v>
      </c>
      <c r="C31" s="18" t="s">
        <v>15</v>
      </c>
      <c r="D31" s="19">
        <f>('[2]Оригинал Тариф с 01.07.25'!$N$49+'[2]Оригинал Тариф с 01.07.25'!$P$49)/2</f>
        <v>2.88</v>
      </c>
      <c r="E31" s="20">
        <f t="shared" si="0"/>
        <v>4036.1</v>
      </c>
      <c r="F31" s="20">
        <f t="shared" si="1"/>
        <v>139487.61599999998</v>
      </c>
      <c r="G31" s="20">
        <f t="shared" si="2"/>
        <v>4036.1</v>
      </c>
      <c r="H31" s="20">
        <f t="shared" si="3"/>
        <v>139487.61599999998</v>
      </c>
    </row>
    <row r="32" spans="1:8" ht="25.5" x14ac:dyDescent="0.2">
      <c r="A32" s="29">
        <v>5</v>
      </c>
      <c r="B32" s="30" t="s">
        <v>23</v>
      </c>
      <c r="C32" s="18" t="s">
        <v>15</v>
      </c>
      <c r="D32" s="19">
        <f>('[2]Оригинал Тариф с 01.07.25'!$H$49+'[2]Оригинал Тариф с 01.07.25'!$J$49)/2</f>
        <v>2.2600000000000002</v>
      </c>
      <c r="E32" s="20">
        <f t="shared" si="0"/>
        <v>4036.1</v>
      </c>
      <c r="F32" s="20">
        <f t="shared" si="1"/>
        <v>109459.03200000001</v>
      </c>
      <c r="G32" s="20">
        <f t="shared" si="2"/>
        <v>4036.1</v>
      </c>
      <c r="H32" s="20">
        <f t="shared" si="3"/>
        <v>109459.03200000001</v>
      </c>
    </row>
    <row r="33" spans="1:11" ht="76.5" x14ac:dyDescent="0.2">
      <c r="A33" s="29">
        <v>6</v>
      </c>
      <c r="B33" s="30" t="s">
        <v>17</v>
      </c>
      <c r="C33" s="18" t="s">
        <v>15</v>
      </c>
      <c r="D33" s="19">
        <f>('[2]Оригинал Тариф с 01.07.25'!$W$49+'[2]Оригинал Тариф с 01.07.25'!$Y$49)/2</f>
        <v>1.85</v>
      </c>
      <c r="E33" s="20">
        <f t="shared" si="0"/>
        <v>4036.1</v>
      </c>
      <c r="F33" s="20">
        <f t="shared" si="1"/>
        <v>89601.42</v>
      </c>
      <c r="G33" s="20">
        <f t="shared" si="2"/>
        <v>4036.1</v>
      </c>
      <c r="H33" s="20">
        <f t="shared" si="3"/>
        <v>89601.42</v>
      </c>
    </row>
    <row r="34" spans="1:11" ht="76.5" x14ac:dyDescent="0.2">
      <c r="A34" s="29">
        <v>7</v>
      </c>
      <c r="B34" s="30" t="s">
        <v>18</v>
      </c>
      <c r="C34" s="18" t="s">
        <v>15</v>
      </c>
      <c r="D34" s="19">
        <f>('[2]Оригинал Тариф с 01.07.25'!$AI$49+'[2]Оригинал Тариф с 01.07.25'!$AK$49)/2</f>
        <v>1.615</v>
      </c>
      <c r="E34" s="20">
        <f t="shared" si="0"/>
        <v>4036.1</v>
      </c>
      <c r="F34" s="20">
        <f t="shared" si="1"/>
        <v>78219.617999999988</v>
      </c>
      <c r="G34" s="20">
        <f t="shared" si="2"/>
        <v>4036.1</v>
      </c>
      <c r="H34" s="20">
        <f t="shared" si="3"/>
        <v>78219.617999999988</v>
      </c>
    </row>
    <row r="35" spans="1:11" ht="76.5" x14ac:dyDescent="0.2">
      <c r="A35" s="29">
        <v>8</v>
      </c>
      <c r="B35" s="30" t="s">
        <v>19</v>
      </c>
      <c r="C35" s="18" t="s">
        <v>15</v>
      </c>
      <c r="D35" s="19">
        <f>('[2]Оригинал Тариф с 01.07.25'!$AO$49+'[2]Оригинал Тариф с 01.07.25'!$AQ$49)/2</f>
        <v>0.38</v>
      </c>
      <c r="E35" s="20">
        <f t="shared" si="0"/>
        <v>4036.1</v>
      </c>
      <c r="F35" s="20">
        <f t="shared" si="1"/>
        <v>18404.616000000002</v>
      </c>
      <c r="G35" s="20">
        <f t="shared" si="2"/>
        <v>4036.1</v>
      </c>
      <c r="H35" s="20">
        <f t="shared" si="3"/>
        <v>18404.616000000002</v>
      </c>
    </row>
    <row r="36" spans="1:11" ht="76.5" x14ac:dyDescent="0.2">
      <c r="A36" s="29">
        <v>9</v>
      </c>
      <c r="B36" s="30" t="s">
        <v>20</v>
      </c>
      <c r="C36" s="18" t="s">
        <v>15</v>
      </c>
      <c r="D36" s="19">
        <f>('[2]Оригинал Тариф с 01.07.25'!$AR$49+'[2]Оригинал Тариф с 01.07.25'!$AT$49)/2</f>
        <v>0.13500000000000001</v>
      </c>
      <c r="E36" s="20">
        <f t="shared" si="0"/>
        <v>4036.1</v>
      </c>
      <c r="F36" s="20">
        <f t="shared" si="1"/>
        <v>6538.482</v>
      </c>
      <c r="G36" s="20">
        <f t="shared" si="2"/>
        <v>4036.1</v>
      </c>
      <c r="H36" s="20">
        <f t="shared" si="3"/>
        <v>6538.482</v>
      </c>
    </row>
    <row r="37" spans="1:11" ht="76.5" x14ac:dyDescent="0.2">
      <c r="A37" s="29">
        <v>10</v>
      </c>
      <c r="B37" s="30" t="s">
        <v>68</v>
      </c>
      <c r="C37" s="18" t="s">
        <v>15</v>
      </c>
      <c r="D37" s="19">
        <f>('[2]Оригинал Тариф с 01.07.25'!$AL$49+'[2]Оригинал Тариф с 01.07.25'!$AN$49)/2</f>
        <v>0.52500000000000002</v>
      </c>
      <c r="E37" s="20">
        <f t="shared" si="0"/>
        <v>4036.1</v>
      </c>
      <c r="F37" s="20">
        <f t="shared" si="1"/>
        <v>25427.43</v>
      </c>
      <c r="G37" s="20">
        <f t="shared" si="2"/>
        <v>4036.1</v>
      </c>
      <c r="H37" s="20">
        <f t="shared" si="3"/>
        <v>25427.43</v>
      </c>
    </row>
    <row r="38" spans="1:11" x14ac:dyDescent="0.2">
      <c r="A38" s="29">
        <v>11</v>
      </c>
      <c r="B38" s="30" t="s">
        <v>69</v>
      </c>
      <c r="C38" s="18" t="s">
        <v>15</v>
      </c>
      <c r="D38" s="19">
        <f>('[2]Оригинал Тариф с 01.07.25'!$T$49+'[2]Оригинал Тариф с 01.07.25'!$V$49)/2</f>
        <v>0.92500000000000004</v>
      </c>
      <c r="E38" s="20">
        <f t="shared" si="0"/>
        <v>4036.1</v>
      </c>
      <c r="F38" s="20">
        <f t="shared" si="1"/>
        <v>44800.71</v>
      </c>
      <c r="G38" s="20">
        <f t="shared" si="2"/>
        <v>4036.1</v>
      </c>
      <c r="H38" s="20">
        <f t="shared" si="3"/>
        <v>44800.71</v>
      </c>
    </row>
    <row r="39" spans="1:11" ht="38.25" x14ac:dyDescent="0.2">
      <c r="A39" s="29">
        <v>12</v>
      </c>
      <c r="B39" s="30" t="s">
        <v>21</v>
      </c>
      <c r="C39" s="18" t="s">
        <v>15</v>
      </c>
      <c r="D39" s="19">
        <f>('[2]Оригинал Тариф с 01.07.25'!$Q$49+'[2]Оригинал Тариф с 01.07.25'!$S$49)/2</f>
        <v>7.0049999999999999</v>
      </c>
      <c r="E39" s="20">
        <f t="shared" si="0"/>
        <v>4036.1</v>
      </c>
      <c r="F39" s="20">
        <f t="shared" si="1"/>
        <v>339274.56599999999</v>
      </c>
      <c r="G39" s="20">
        <f t="shared" si="2"/>
        <v>4036.1</v>
      </c>
      <c r="H39" s="20">
        <f t="shared" si="3"/>
        <v>339274.56599999999</v>
      </c>
    </row>
    <row r="40" spans="1:11" x14ac:dyDescent="0.2">
      <c r="A40" s="29">
        <v>13</v>
      </c>
      <c r="B40" s="30" t="s">
        <v>70</v>
      </c>
      <c r="C40" s="18" t="s">
        <v>15</v>
      </c>
      <c r="D40" s="19">
        <f>('[2]Оригинал Тариф с 01.07.25'!$Z$49+'[2]Оригинал Тариф с 01.07.25'!$AB$49)/2</f>
        <v>5.4350000000000005</v>
      </c>
      <c r="E40" s="20">
        <f t="shared" si="0"/>
        <v>4036.1</v>
      </c>
      <c r="F40" s="20">
        <f t="shared" si="1"/>
        <v>263234.44200000004</v>
      </c>
      <c r="G40" s="20">
        <f t="shared" si="2"/>
        <v>4036.1</v>
      </c>
      <c r="H40" s="20">
        <f t="shared" si="3"/>
        <v>263234.44200000004</v>
      </c>
    </row>
    <row r="41" spans="1:11" ht="25.5" x14ac:dyDescent="0.2">
      <c r="A41" s="29">
        <v>14</v>
      </c>
      <c r="B41" s="39" t="s">
        <v>112</v>
      </c>
      <c r="C41" s="18" t="s">
        <v>15</v>
      </c>
      <c r="D41" s="19">
        <f>('[1]Оригинал Тариф с 01.07.25'!$AU$49+'[1]Оригинал Тариф с 01.07.25'!$AW$49)/2</f>
        <v>1.69</v>
      </c>
      <c r="E41" s="20">
        <f t="shared" si="0"/>
        <v>4036.1</v>
      </c>
      <c r="F41" s="20">
        <f t="shared" si="1"/>
        <v>81852.108000000007</v>
      </c>
      <c r="G41" s="20">
        <f t="shared" ref="G41" si="4">E41</f>
        <v>4036.1</v>
      </c>
      <c r="H41" s="20">
        <f t="shared" ref="H41" si="5">D41*G41*12</f>
        <v>81852.108000000007</v>
      </c>
    </row>
    <row r="42" spans="1:11" ht="15" customHeight="1" x14ac:dyDescent="0.2">
      <c r="A42" s="212" t="s">
        <v>6</v>
      </c>
      <c r="B42" s="213"/>
      <c r="C42" s="213"/>
      <c r="D42" s="214"/>
      <c r="E42" s="21"/>
      <c r="F42" s="21">
        <f>SUM(F28:F41)</f>
        <v>1303095.246</v>
      </c>
      <c r="G42" s="21"/>
      <c r="H42" s="21">
        <f>SUM(H28:H41)</f>
        <v>1303095.246</v>
      </c>
    </row>
    <row r="43" spans="1:11" ht="39" customHeight="1" x14ac:dyDescent="0.2">
      <c r="A43" s="155" t="s">
        <v>134</v>
      </c>
      <c r="B43" s="169"/>
      <c r="C43" s="169"/>
      <c r="D43" s="169"/>
      <c r="E43" s="169"/>
      <c r="F43" s="169"/>
      <c r="G43"/>
      <c r="H43"/>
    </row>
    <row r="44" spans="1:11" ht="26.25" customHeight="1" x14ac:dyDescent="0.2">
      <c r="A44" s="232" t="s">
        <v>135</v>
      </c>
      <c r="B44" s="232"/>
      <c r="C44" s="232"/>
      <c r="D44" s="232"/>
      <c r="E44" s="232"/>
      <c r="F44" s="54">
        <v>257229.73150000011</v>
      </c>
      <c r="G44"/>
      <c r="H44"/>
    </row>
    <row r="45" spans="1:11" ht="50.25" customHeight="1" x14ac:dyDescent="0.2">
      <c r="A45" s="232" t="s">
        <v>125</v>
      </c>
      <c r="B45" s="232"/>
      <c r="C45" s="232"/>
      <c r="D45" s="232"/>
      <c r="E45" s="232"/>
      <c r="F45" s="54">
        <v>469733.016</v>
      </c>
      <c r="G45"/>
      <c r="H45" s="43"/>
      <c r="I45" s="43"/>
      <c r="J45" s="43"/>
      <c r="K45" s="43"/>
    </row>
    <row r="46" spans="1:11" ht="30.75" customHeight="1" x14ac:dyDescent="0.2">
      <c r="A46" s="233" t="s">
        <v>142</v>
      </c>
      <c r="B46" s="234"/>
      <c r="C46" s="234"/>
      <c r="D46" s="234"/>
      <c r="E46" s="235"/>
      <c r="F46" s="54">
        <v>155959.32</v>
      </c>
      <c r="G46"/>
      <c r="H46" s="43"/>
      <c r="I46" s="43"/>
      <c r="J46" s="43"/>
      <c r="K46" s="43"/>
    </row>
    <row r="47" spans="1:11" ht="30.75" customHeight="1" x14ac:dyDescent="0.2">
      <c r="A47" s="233" t="s">
        <v>126</v>
      </c>
      <c r="B47" s="234"/>
      <c r="C47" s="234"/>
      <c r="D47" s="234"/>
      <c r="E47" s="235"/>
      <c r="F47" s="54">
        <f>SUM(F44:F46)</f>
        <v>882922.06750000012</v>
      </c>
      <c r="G47"/>
      <c r="H47" s="43"/>
      <c r="I47" s="43"/>
      <c r="J47" s="43"/>
      <c r="K47" s="43"/>
    </row>
    <row r="48" spans="1:11" ht="24.75" customHeight="1" x14ac:dyDescent="0.2">
      <c r="A48" s="232" t="s">
        <v>127</v>
      </c>
      <c r="B48" s="232"/>
      <c r="C48" s="232"/>
      <c r="D48" s="232"/>
      <c r="E48" s="232"/>
      <c r="F48" s="54">
        <v>133457.55000000002</v>
      </c>
      <c r="G48"/>
      <c r="H48"/>
    </row>
    <row r="49" spans="1:8" ht="27" customHeight="1" x14ac:dyDescent="0.2">
      <c r="A49" s="232" t="s">
        <v>128</v>
      </c>
      <c r="B49" s="232"/>
      <c r="C49" s="232"/>
      <c r="D49" s="232"/>
      <c r="E49" s="232"/>
      <c r="F49" s="62">
        <f>F47-F48</f>
        <v>749464.51750000007</v>
      </c>
      <c r="G49"/>
      <c r="H49"/>
    </row>
    <row r="50" spans="1:8" ht="16.5" customHeight="1" x14ac:dyDescent="0.2">
      <c r="A50" s="40"/>
      <c r="B50" s="41"/>
      <c r="C50" s="41"/>
      <c r="D50" s="41"/>
      <c r="E50" s="41"/>
      <c r="F50" s="41"/>
      <c r="G50"/>
      <c r="H50"/>
    </row>
    <row r="51" spans="1:8" ht="145.35" customHeight="1" x14ac:dyDescent="0.2">
      <c r="A51" s="44" t="s">
        <v>1</v>
      </c>
      <c r="B51" s="45" t="s">
        <v>8</v>
      </c>
      <c r="C51" s="46" t="s">
        <v>41</v>
      </c>
      <c r="D51" s="1" t="s">
        <v>9</v>
      </c>
      <c r="E51" s="2" t="s">
        <v>42</v>
      </c>
      <c r="F51" s="2" t="s">
        <v>43</v>
      </c>
      <c r="G51"/>
      <c r="H51"/>
    </row>
    <row r="52" spans="1:8" ht="43.5" customHeight="1" x14ac:dyDescent="0.2">
      <c r="A52" s="60">
        <v>1</v>
      </c>
      <c r="B52" s="63" t="s">
        <v>787</v>
      </c>
      <c r="C52" s="245" t="s">
        <v>130</v>
      </c>
      <c r="D52" s="118">
        <v>11740.76</v>
      </c>
      <c r="E52" s="18" t="s">
        <v>788</v>
      </c>
      <c r="F52" s="207" t="s">
        <v>131</v>
      </c>
      <c r="G52"/>
    </row>
    <row r="53" spans="1:8" ht="33" customHeight="1" x14ac:dyDescent="0.2">
      <c r="A53" s="60">
        <v>2</v>
      </c>
      <c r="B53" s="63" t="s">
        <v>789</v>
      </c>
      <c r="C53" s="246"/>
      <c r="D53" s="57">
        <v>3008.39</v>
      </c>
      <c r="E53" s="18" t="s">
        <v>790</v>
      </c>
      <c r="F53" s="208"/>
      <c r="G53"/>
    </row>
    <row r="54" spans="1:8" ht="24.95" customHeight="1" x14ac:dyDescent="0.2">
      <c r="A54" s="60">
        <v>3</v>
      </c>
      <c r="B54" s="63" t="s">
        <v>791</v>
      </c>
      <c r="C54" s="246"/>
      <c r="D54" s="57">
        <v>1374.45</v>
      </c>
      <c r="E54" s="57"/>
      <c r="F54" s="208"/>
      <c r="G54"/>
    </row>
    <row r="55" spans="1:8" ht="24.95" customHeight="1" x14ac:dyDescent="0.2">
      <c r="A55" s="60">
        <v>4</v>
      </c>
      <c r="B55" s="63" t="s">
        <v>792</v>
      </c>
      <c r="C55" s="246"/>
      <c r="D55" s="57">
        <v>12061.92</v>
      </c>
      <c r="E55" s="18" t="s">
        <v>483</v>
      </c>
      <c r="F55" s="208"/>
      <c r="G55"/>
    </row>
    <row r="56" spans="1:8" ht="24.95" customHeight="1" x14ac:dyDescent="0.2">
      <c r="A56" s="60">
        <v>5</v>
      </c>
      <c r="B56" s="63" t="s">
        <v>793</v>
      </c>
      <c r="C56" s="246"/>
      <c r="D56" s="57">
        <v>2904.71</v>
      </c>
      <c r="E56" s="57"/>
      <c r="F56" s="208"/>
      <c r="G56"/>
    </row>
    <row r="57" spans="1:8" ht="24.95" customHeight="1" x14ac:dyDescent="0.2">
      <c r="A57" s="60">
        <v>6</v>
      </c>
      <c r="B57" s="63" t="s">
        <v>794</v>
      </c>
      <c r="C57" s="246"/>
      <c r="D57" s="57">
        <v>2947.74</v>
      </c>
      <c r="E57" s="18" t="s">
        <v>294</v>
      </c>
      <c r="F57" s="208"/>
      <c r="G57"/>
    </row>
    <row r="58" spans="1:8" ht="24.95" customHeight="1" x14ac:dyDescent="0.2">
      <c r="A58" s="60">
        <v>7</v>
      </c>
      <c r="B58" s="63" t="s">
        <v>795</v>
      </c>
      <c r="C58" s="246"/>
      <c r="D58" s="57">
        <v>5478.08</v>
      </c>
      <c r="E58" s="18" t="s">
        <v>133</v>
      </c>
      <c r="F58" s="208"/>
      <c r="G58"/>
    </row>
    <row r="59" spans="1:8" ht="24.95" customHeight="1" x14ac:dyDescent="0.2">
      <c r="A59" s="60">
        <v>8</v>
      </c>
      <c r="B59" s="63" t="s">
        <v>796</v>
      </c>
      <c r="C59" s="246"/>
      <c r="D59" s="57">
        <v>8600</v>
      </c>
      <c r="E59" s="57"/>
      <c r="F59" s="208"/>
      <c r="G59"/>
    </row>
    <row r="60" spans="1:8" ht="24.95" customHeight="1" x14ac:dyDescent="0.2">
      <c r="A60" s="60">
        <v>9</v>
      </c>
      <c r="B60" s="63" t="s">
        <v>797</v>
      </c>
      <c r="C60" s="246"/>
      <c r="D60" s="57">
        <v>13966.210000000001</v>
      </c>
      <c r="E60" s="57"/>
      <c r="F60" s="208"/>
      <c r="G60"/>
    </row>
    <row r="61" spans="1:8" ht="42" customHeight="1" x14ac:dyDescent="0.2">
      <c r="A61" s="60">
        <v>10</v>
      </c>
      <c r="B61" s="63" t="s">
        <v>798</v>
      </c>
      <c r="C61" s="246"/>
      <c r="D61" s="57">
        <v>21239.22</v>
      </c>
      <c r="E61" s="18" t="s">
        <v>799</v>
      </c>
      <c r="F61" s="208"/>
      <c r="G61"/>
    </row>
    <row r="62" spans="1:8" ht="30.75" customHeight="1" x14ac:dyDescent="0.2">
      <c r="A62" s="60">
        <v>11</v>
      </c>
      <c r="B62" s="63" t="s">
        <v>800</v>
      </c>
      <c r="C62" s="246"/>
      <c r="D62" s="57">
        <v>10293.379999999999</v>
      </c>
      <c r="E62" s="18" t="s">
        <v>801</v>
      </c>
      <c r="F62" s="208"/>
      <c r="G62"/>
    </row>
    <row r="63" spans="1:8" ht="28.5" customHeight="1" x14ac:dyDescent="0.2">
      <c r="A63" s="60">
        <v>12</v>
      </c>
      <c r="B63" s="63" t="s">
        <v>802</v>
      </c>
      <c r="C63" s="246"/>
      <c r="D63" s="57">
        <v>4657.24</v>
      </c>
      <c r="E63" s="18" t="s">
        <v>803</v>
      </c>
      <c r="F63" s="208"/>
      <c r="G63"/>
    </row>
    <row r="64" spans="1:8" ht="27.75" customHeight="1" x14ac:dyDescent="0.2">
      <c r="A64" s="60">
        <v>13</v>
      </c>
      <c r="B64" s="63" t="s">
        <v>804</v>
      </c>
      <c r="C64" s="246"/>
      <c r="D64" s="57">
        <v>16897.989999999998</v>
      </c>
      <c r="E64" s="18" t="s">
        <v>805</v>
      </c>
      <c r="F64" s="208"/>
      <c r="G64"/>
    </row>
    <row r="65" spans="1:8" ht="24.95" customHeight="1" x14ac:dyDescent="0.2">
      <c r="A65" s="60">
        <v>14</v>
      </c>
      <c r="B65" s="63" t="s">
        <v>129</v>
      </c>
      <c r="C65" s="246"/>
      <c r="D65" s="57">
        <v>1200</v>
      </c>
      <c r="E65" s="57"/>
      <c r="F65" s="208"/>
      <c r="G65"/>
    </row>
    <row r="66" spans="1:8" ht="96.75" customHeight="1" x14ac:dyDescent="0.2">
      <c r="A66" s="60">
        <v>15</v>
      </c>
      <c r="B66" s="63" t="s">
        <v>806</v>
      </c>
      <c r="C66" s="247"/>
      <c r="D66" s="57">
        <v>17087.46</v>
      </c>
      <c r="E66" s="18" t="s">
        <v>807</v>
      </c>
      <c r="F66" s="209"/>
      <c r="G66"/>
    </row>
    <row r="67" spans="1:8" ht="24.95" customHeight="1" x14ac:dyDescent="0.2">
      <c r="A67" s="146" t="s">
        <v>6</v>
      </c>
      <c r="B67" s="148"/>
      <c r="C67" s="52"/>
      <c r="D67" s="53">
        <f>SUM(D52:D66)</f>
        <v>133457.55000000002</v>
      </c>
      <c r="E67" s="61"/>
      <c r="F67" s="12"/>
      <c r="G67"/>
    </row>
    <row r="68" spans="1:8" ht="19.5" customHeight="1" x14ac:dyDescent="0.2">
      <c r="A68" s="196" t="s">
        <v>59</v>
      </c>
      <c r="B68" s="196"/>
      <c r="C68" s="196"/>
      <c r="D68" s="196"/>
      <c r="E68" s="196"/>
      <c r="F68" s="196"/>
      <c r="G68" s="196"/>
      <c r="H68" s="196"/>
    </row>
    <row r="69" spans="1:8" ht="18.75" x14ac:dyDescent="0.2">
      <c r="A69" s="10"/>
      <c r="B69" s="10"/>
      <c r="C69" s="10"/>
      <c r="D69" s="10"/>
      <c r="E69" s="10"/>
      <c r="F69" s="10"/>
      <c r="G69" s="35">
        <f>'[1]Оригинал Тариф с 01.07.25'!$BK$49</f>
        <v>240228.67199999996</v>
      </c>
      <c r="H69" s="10"/>
    </row>
    <row r="70" spans="1:8" ht="41.25" customHeight="1" x14ac:dyDescent="0.2">
      <c r="A70" s="155" t="s">
        <v>28</v>
      </c>
      <c r="B70" s="155"/>
      <c r="C70" s="155"/>
      <c r="D70" s="155"/>
      <c r="E70" s="155"/>
      <c r="F70" s="155"/>
      <c r="G70" s="155"/>
      <c r="H70" s="155"/>
    </row>
    <row r="71" spans="1:8" ht="138" customHeight="1" x14ac:dyDescent="0.2">
      <c r="A71" s="6" t="s">
        <v>29</v>
      </c>
      <c r="B71" s="156" t="s">
        <v>30</v>
      </c>
      <c r="C71" s="156"/>
      <c r="D71" s="156" t="s">
        <v>31</v>
      </c>
      <c r="E71" s="156"/>
      <c r="F71" s="156" t="s">
        <v>32</v>
      </c>
      <c r="G71" s="156"/>
    </row>
    <row r="72" spans="1:8" ht="15.75" x14ac:dyDescent="0.2">
      <c r="A72" s="4">
        <v>1</v>
      </c>
      <c r="B72" s="197">
        <v>2</v>
      </c>
      <c r="C72" s="197"/>
      <c r="D72" s="197">
        <v>3</v>
      </c>
      <c r="E72" s="197"/>
      <c r="F72" s="197">
        <v>4</v>
      </c>
      <c r="G72" s="197"/>
    </row>
    <row r="73" spans="1:8" ht="12.75" customHeight="1" x14ac:dyDescent="0.2">
      <c r="A73" s="6"/>
      <c r="B73" s="157">
        <v>4</v>
      </c>
      <c r="C73" s="159"/>
      <c r="D73" s="157">
        <v>1</v>
      </c>
      <c r="E73" s="159"/>
      <c r="F73" s="225">
        <v>158100</v>
      </c>
      <c r="G73" s="226"/>
    </row>
    <row r="74" spans="1:8" ht="107.25" customHeight="1" x14ac:dyDescent="0.2">
      <c r="A74" s="155" t="s">
        <v>33</v>
      </c>
      <c r="B74" s="155"/>
      <c r="C74" s="155"/>
      <c r="D74" s="155"/>
      <c r="E74" s="155"/>
      <c r="F74" s="155"/>
      <c r="G74" s="155"/>
      <c r="H74" s="155"/>
    </row>
    <row r="75" spans="1:8" ht="15.75" x14ac:dyDescent="0.2">
      <c r="A75" s="5"/>
    </row>
    <row r="76" spans="1:8" ht="63" x14ac:dyDescent="0.2">
      <c r="A76" s="6" t="s">
        <v>29</v>
      </c>
      <c r="B76" s="156" t="s">
        <v>34</v>
      </c>
      <c r="C76" s="156"/>
      <c r="D76" s="156" t="s">
        <v>35</v>
      </c>
      <c r="E76" s="156"/>
      <c r="F76" s="6" t="s">
        <v>36</v>
      </c>
      <c r="G76" s="6" t="s">
        <v>37</v>
      </c>
      <c r="H76" s="4" t="s">
        <v>38</v>
      </c>
    </row>
    <row r="77" spans="1:8" ht="15.75" x14ac:dyDescent="0.2">
      <c r="A77" s="6">
        <v>1</v>
      </c>
      <c r="B77" s="156">
        <v>2</v>
      </c>
      <c r="C77" s="156"/>
      <c r="D77" s="156">
        <v>3</v>
      </c>
      <c r="E77" s="156"/>
      <c r="F77" s="6">
        <v>4</v>
      </c>
      <c r="G77" s="6">
        <v>5</v>
      </c>
      <c r="H77" s="4">
        <v>6</v>
      </c>
    </row>
    <row r="78" spans="1:8" ht="47.25" customHeight="1" x14ac:dyDescent="0.2">
      <c r="A78" s="6">
        <v>1</v>
      </c>
      <c r="B78" s="156" t="s">
        <v>39</v>
      </c>
      <c r="C78" s="156"/>
      <c r="D78" s="164">
        <v>6230391.9900000002</v>
      </c>
      <c r="E78" s="164"/>
      <c r="F78" s="4">
        <v>2951125.28</v>
      </c>
      <c r="G78" s="4">
        <v>2850023.78</v>
      </c>
      <c r="H78" s="4">
        <f>F78-G78+D78</f>
        <v>6331493.4900000002</v>
      </c>
    </row>
    <row r="79" spans="1:8" ht="44.25" customHeight="1" x14ac:dyDescent="0.2">
      <c r="A79" s="6">
        <v>2</v>
      </c>
      <c r="B79" s="156" t="s">
        <v>40</v>
      </c>
      <c r="C79" s="156"/>
      <c r="D79" s="160">
        <v>3956219.32</v>
      </c>
      <c r="E79" s="161"/>
      <c r="F79" s="4">
        <v>296814.98</v>
      </c>
      <c r="G79" s="4">
        <v>510302.86</v>
      </c>
      <c r="H79" s="4">
        <f>F79-G79+D79</f>
        <v>3742731.44</v>
      </c>
    </row>
    <row r="80" spans="1:8" ht="15.75" customHeight="1" x14ac:dyDescent="0.2">
      <c r="A80" s="157" t="s">
        <v>22</v>
      </c>
      <c r="B80" s="158"/>
      <c r="C80" s="159"/>
      <c r="D80" s="165"/>
      <c r="E80" s="165"/>
      <c r="F80" s="6"/>
      <c r="G80" s="6"/>
      <c r="H80" s="4"/>
    </row>
    <row r="84" spans="2:3" x14ac:dyDescent="0.2">
      <c r="B84" s="140"/>
      <c r="C84" s="139"/>
    </row>
    <row r="85" spans="2:3" x14ac:dyDescent="0.2">
      <c r="B85" s="140"/>
      <c r="C85" s="139"/>
    </row>
    <row r="86" spans="2:3" x14ac:dyDescent="0.2">
      <c r="C86" s="135"/>
    </row>
    <row r="87" spans="2:3" x14ac:dyDescent="0.2">
      <c r="C87" s="135"/>
    </row>
  </sheetData>
  <mergeCells count="61">
    <mergeCell ref="A47:E47"/>
    <mergeCell ref="C52:C66"/>
    <mergeCell ref="F52:F66"/>
    <mergeCell ref="A67:B67"/>
    <mergeCell ref="A48:E48"/>
    <mergeCell ref="A49:E49"/>
    <mergeCell ref="A80:C80"/>
    <mergeCell ref="D80:E80"/>
    <mergeCell ref="B77:C77"/>
    <mergeCell ref="D77:E77"/>
    <mergeCell ref="B78:C78"/>
    <mergeCell ref="D78:E78"/>
    <mergeCell ref="B79:C79"/>
    <mergeCell ref="D79:E79"/>
    <mergeCell ref="B73:C73"/>
    <mergeCell ref="D73:E73"/>
    <mergeCell ref="F73:G73"/>
    <mergeCell ref="A74:H74"/>
    <mergeCell ref="B76:C76"/>
    <mergeCell ref="D76:E76"/>
    <mergeCell ref="A70:H70"/>
    <mergeCell ref="B71:C71"/>
    <mergeCell ref="D71:E71"/>
    <mergeCell ref="F71:G71"/>
    <mergeCell ref="B72:C72"/>
    <mergeCell ref="D72:E72"/>
    <mergeCell ref="F72:G72"/>
    <mergeCell ref="A68:H68"/>
    <mergeCell ref="A19:H19"/>
    <mergeCell ref="A20:H20"/>
    <mergeCell ref="A23:H23"/>
    <mergeCell ref="A25:H25"/>
    <mergeCell ref="A26:A27"/>
    <mergeCell ref="B26:B27"/>
    <mergeCell ref="C26:C27"/>
    <mergeCell ref="D26:D27"/>
    <mergeCell ref="E26:F26"/>
    <mergeCell ref="G26:H26"/>
    <mergeCell ref="A42:D42"/>
    <mergeCell ref="A43:F43"/>
    <mergeCell ref="A44:E44"/>
    <mergeCell ref="A45:E45"/>
    <mergeCell ref="A46:E46"/>
    <mergeCell ref="A18:H18"/>
    <mergeCell ref="A7:H7"/>
    <mergeCell ref="A8:H8"/>
    <mergeCell ref="A9:H9"/>
    <mergeCell ref="A10:H10"/>
    <mergeCell ref="A11:H11"/>
    <mergeCell ref="A12:H12"/>
    <mergeCell ref="A13:H13"/>
    <mergeCell ref="A14:H14"/>
    <mergeCell ref="A15:H15"/>
    <mergeCell ref="A16:H16"/>
    <mergeCell ref="A17:H17"/>
    <mergeCell ref="A6:H6"/>
    <mergeCell ref="G1:H1"/>
    <mergeCell ref="G2:H2"/>
    <mergeCell ref="G3:H3"/>
    <mergeCell ref="G4:H4"/>
    <mergeCell ref="G5:H5"/>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9CEAF-894B-44E5-A4E9-D2B47534B723}">
  <dimension ref="A1:K93"/>
  <sheetViews>
    <sheetView topLeftCell="A87" workbookViewId="0">
      <selection activeCell="B90" sqref="B90:C93"/>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113</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01.07.25'!$D$50</f>
        <v>10537.5</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01.07.25'!$AC$50+'[2]Оригинал Тариф с 01.07.25'!$AE$50)/2</f>
        <v>0.495</v>
      </c>
      <c r="E28" s="20">
        <f>$G$21</f>
        <v>10537.5</v>
      </c>
      <c r="F28" s="20">
        <f>D28*E28*12</f>
        <v>62592.75</v>
      </c>
      <c r="G28" s="20">
        <f>E28</f>
        <v>10537.5</v>
      </c>
      <c r="H28" s="20">
        <f>D28*G28*12</f>
        <v>62592.75</v>
      </c>
    </row>
    <row r="29" spans="1:8" ht="25.5" x14ac:dyDescent="0.2">
      <c r="A29" s="29">
        <v>2</v>
      </c>
      <c r="B29" s="30" t="s">
        <v>67</v>
      </c>
      <c r="C29" s="18" t="s">
        <v>15</v>
      </c>
      <c r="D29" s="19">
        <f>('[2]Оригинал Тариф с 01.07.25'!$K$50+'[2]Оригинал Тариф с 01.07.25'!$M$50)/2</f>
        <v>0.215</v>
      </c>
      <c r="E29" s="20">
        <f t="shared" ref="E29:E41" si="0">$G$21</f>
        <v>10537.5</v>
      </c>
      <c r="F29" s="20">
        <f t="shared" ref="F29:F41" si="1">D29*E29*12</f>
        <v>27186.75</v>
      </c>
      <c r="G29" s="20">
        <f t="shared" ref="G29:G41" si="2">E29</f>
        <v>10537.5</v>
      </c>
      <c r="H29" s="20">
        <f t="shared" ref="H29:H41" si="3">D29*G29*12</f>
        <v>27186.75</v>
      </c>
    </row>
    <row r="30" spans="1:8" ht="25.5" x14ac:dyDescent="0.2">
      <c r="A30" s="29">
        <v>3</v>
      </c>
      <c r="B30" s="30" t="s">
        <v>12</v>
      </c>
      <c r="C30" s="18" t="s">
        <v>15</v>
      </c>
      <c r="D30" s="19">
        <f>('[2]Оригинал Тариф с 01.07.25'!$AX$50+'[2]Оригинал Тариф с 01.07.25'!$AZ$50)/2</f>
        <v>1.595</v>
      </c>
      <c r="E30" s="20">
        <f t="shared" si="0"/>
        <v>10537.5</v>
      </c>
      <c r="F30" s="20">
        <f t="shared" si="1"/>
        <v>201687.75</v>
      </c>
      <c r="G30" s="20">
        <f t="shared" si="2"/>
        <v>10537.5</v>
      </c>
      <c r="H30" s="20">
        <f t="shared" si="3"/>
        <v>201687.75</v>
      </c>
    </row>
    <row r="31" spans="1:8" ht="38.25" x14ac:dyDescent="0.2">
      <c r="A31" s="29">
        <v>4</v>
      </c>
      <c r="B31" s="30" t="s">
        <v>13</v>
      </c>
      <c r="C31" s="18" t="s">
        <v>15</v>
      </c>
      <c r="D31" s="19">
        <f>('[2]Оригинал Тариф с 01.07.25'!$N$50+'[2]Оригинал Тариф с 01.07.25'!$P$50)/2</f>
        <v>2.9950000000000001</v>
      </c>
      <c r="E31" s="20">
        <f t="shared" si="0"/>
        <v>10537.5</v>
      </c>
      <c r="F31" s="20">
        <f t="shared" si="1"/>
        <v>378717.75</v>
      </c>
      <c r="G31" s="20">
        <f t="shared" si="2"/>
        <v>10537.5</v>
      </c>
      <c r="H31" s="20">
        <f t="shared" si="3"/>
        <v>378717.75</v>
      </c>
    </row>
    <row r="32" spans="1:8" ht="25.5" x14ac:dyDescent="0.2">
      <c r="A32" s="29">
        <v>5</v>
      </c>
      <c r="B32" s="30" t="s">
        <v>23</v>
      </c>
      <c r="C32" s="18" t="s">
        <v>15</v>
      </c>
      <c r="D32" s="19">
        <f>('[2]Оригинал Тариф с 01.07.25'!$H$50+'[2]Оригинал Тариф с 01.07.25'!$J$50)/2</f>
        <v>2.09</v>
      </c>
      <c r="E32" s="20">
        <f t="shared" si="0"/>
        <v>10537.5</v>
      </c>
      <c r="F32" s="20">
        <f t="shared" si="1"/>
        <v>264280.5</v>
      </c>
      <c r="G32" s="20">
        <f t="shared" si="2"/>
        <v>10537.5</v>
      </c>
      <c r="H32" s="20">
        <f t="shared" si="3"/>
        <v>264280.5</v>
      </c>
    </row>
    <row r="33" spans="1:11" ht="76.5" x14ac:dyDescent="0.2">
      <c r="A33" s="29">
        <v>6</v>
      </c>
      <c r="B33" s="30" t="s">
        <v>17</v>
      </c>
      <c r="C33" s="18" t="s">
        <v>15</v>
      </c>
      <c r="D33" s="19">
        <f>('[2]Оригинал Тариф с 01.07.25'!$W$50+'[2]Оригинал Тариф с 01.07.25'!$Y$50)/2</f>
        <v>1.2450000000000001</v>
      </c>
      <c r="E33" s="20">
        <f t="shared" si="0"/>
        <v>10537.5</v>
      </c>
      <c r="F33" s="20">
        <f t="shared" si="1"/>
        <v>157430.25000000003</v>
      </c>
      <c r="G33" s="20">
        <f t="shared" si="2"/>
        <v>10537.5</v>
      </c>
      <c r="H33" s="20">
        <f t="shared" si="3"/>
        <v>157430.25000000003</v>
      </c>
    </row>
    <row r="34" spans="1:11" ht="76.5" x14ac:dyDescent="0.2">
      <c r="A34" s="29">
        <v>7</v>
      </c>
      <c r="B34" s="30" t="s">
        <v>18</v>
      </c>
      <c r="C34" s="18" t="s">
        <v>15</v>
      </c>
      <c r="D34" s="19">
        <f>('[2]Оригинал Тариф с 01.07.25'!$AI$50+'[2]Оригинал Тариф с 01.07.25'!$AK$50)/2</f>
        <v>1.72</v>
      </c>
      <c r="E34" s="20">
        <f t="shared" si="0"/>
        <v>10537.5</v>
      </c>
      <c r="F34" s="20">
        <f t="shared" si="1"/>
        <v>217494</v>
      </c>
      <c r="G34" s="20">
        <f t="shared" si="2"/>
        <v>10537.5</v>
      </c>
      <c r="H34" s="20">
        <f t="shared" si="3"/>
        <v>217494</v>
      </c>
    </row>
    <row r="35" spans="1:11" ht="76.5" x14ac:dyDescent="0.2">
      <c r="A35" s="29">
        <v>8</v>
      </c>
      <c r="B35" s="30" t="s">
        <v>19</v>
      </c>
      <c r="C35" s="18" t="s">
        <v>15</v>
      </c>
      <c r="D35" s="19">
        <f>('[2]Оригинал Тариф с 01.07.25'!$AO$50+'[2]Оригинал Тариф с 01.07.25'!$AQ$50)/2</f>
        <v>0.42</v>
      </c>
      <c r="E35" s="20">
        <f t="shared" si="0"/>
        <v>10537.5</v>
      </c>
      <c r="F35" s="20">
        <f t="shared" si="1"/>
        <v>53109</v>
      </c>
      <c r="G35" s="20">
        <f t="shared" si="2"/>
        <v>10537.5</v>
      </c>
      <c r="H35" s="20">
        <f t="shared" si="3"/>
        <v>53109</v>
      </c>
    </row>
    <row r="36" spans="1:11" ht="76.5" x14ac:dyDescent="0.2">
      <c r="A36" s="29">
        <v>9</v>
      </c>
      <c r="B36" s="30" t="s">
        <v>20</v>
      </c>
      <c r="C36" s="18" t="s">
        <v>15</v>
      </c>
      <c r="D36" s="19">
        <f>('[2]Оригинал Тариф с 01.07.25'!$AR$50+'[2]Оригинал Тариф с 01.07.25'!$AT$50)/2</f>
        <v>0.16500000000000001</v>
      </c>
      <c r="E36" s="20">
        <f t="shared" si="0"/>
        <v>10537.5</v>
      </c>
      <c r="F36" s="20">
        <f t="shared" si="1"/>
        <v>20864.25</v>
      </c>
      <c r="G36" s="20">
        <f t="shared" si="2"/>
        <v>10537.5</v>
      </c>
      <c r="H36" s="20">
        <f t="shared" si="3"/>
        <v>20864.25</v>
      </c>
    </row>
    <row r="37" spans="1:11" ht="76.5" x14ac:dyDescent="0.2">
      <c r="A37" s="29">
        <v>10</v>
      </c>
      <c r="B37" s="30" t="s">
        <v>68</v>
      </c>
      <c r="C37" s="18" t="s">
        <v>15</v>
      </c>
      <c r="D37" s="19">
        <f>('[2]Оригинал Тариф с 01.07.25'!$AL$50+'[2]Оригинал Тариф с 01.07.25'!$AN$50)/2</f>
        <v>0.56499999999999995</v>
      </c>
      <c r="E37" s="20">
        <f t="shared" si="0"/>
        <v>10537.5</v>
      </c>
      <c r="F37" s="20">
        <f t="shared" si="1"/>
        <v>71444.249999999985</v>
      </c>
      <c r="G37" s="20">
        <f t="shared" si="2"/>
        <v>10537.5</v>
      </c>
      <c r="H37" s="20">
        <f t="shared" si="3"/>
        <v>71444.249999999985</v>
      </c>
    </row>
    <row r="38" spans="1:11" ht="25.5" x14ac:dyDescent="0.2">
      <c r="A38" s="29">
        <v>11</v>
      </c>
      <c r="B38" s="30" t="s">
        <v>14</v>
      </c>
      <c r="C38" s="18" t="s">
        <v>15</v>
      </c>
      <c r="D38" s="19">
        <f>('[2]Оригинал Тариф с 01.07.25'!$AF$50+'[2]Оригинал Тариф с 01.07.25'!$AH$50)/2</f>
        <v>0.495</v>
      </c>
      <c r="E38" s="20">
        <f t="shared" si="0"/>
        <v>10537.5</v>
      </c>
      <c r="F38" s="20">
        <f t="shared" si="1"/>
        <v>62592.75</v>
      </c>
      <c r="G38" s="20">
        <f t="shared" si="2"/>
        <v>10537.5</v>
      </c>
      <c r="H38" s="20">
        <f t="shared" si="3"/>
        <v>62592.75</v>
      </c>
    </row>
    <row r="39" spans="1:11" x14ac:dyDescent="0.2">
      <c r="A39" s="29">
        <v>12</v>
      </c>
      <c r="B39" s="30" t="s">
        <v>69</v>
      </c>
      <c r="C39" s="18" t="s">
        <v>15</v>
      </c>
      <c r="D39" s="19">
        <f>('[2]Оригинал Тариф с 01.07.25'!$T$50+'[2]Оригинал Тариф с 01.07.25'!$V$50)/2</f>
        <v>0.92500000000000004</v>
      </c>
      <c r="E39" s="20">
        <f t="shared" si="0"/>
        <v>10537.5</v>
      </c>
      <c r="F39" s="20">
        <f t="shared" si="1"/>
        <v>116966.25</v>
      </c>
      <c r="G39" s="20">
        <f t="shared" si="2"/>
        <v>10537.5</v>
      </c>
      <c r="H39" s="20">
        <f t="shared" si="3"/>
        <v>116966.25</v>
      </c>
    </row>
    <row r="40" spans="1:11" ht="38.25" x14ac:dyDescent="0.2">
      <c r="A40" s="29">
        <v>13</v>
      </c>
      <c r="B40" s="30" t="s">
        <v>21</v>
      </c>
      <c r="C40" s="18" t="s">
        <v>15</v>
      </c>
      <c r="D40" s="19">
        <f>('[2]Оригинал Тариф с 01.07.25'!$Q$50+'[2]Оригинал Тариф с 01.07.25'!$S$50)/2</f>
        <v>2.89</v>
      </c>
      <c r="E40" s="20">
        <f t="shared" si="0"/>
        <v>10537.5</v>
      </c>
      <c r="F40" s="20">
        <f t="shared" si="1"/>
        <v>365440.5</v>
      </c>
      <c r="G40" s="20">
        <f t="shared" si="2"/>
        <v>10537.5</v>
      </c>
      <c r="H40" s="20">
        <f t="shared" si="3"/>
        <v>365440.5</v>
      </c>
    </row>
    <row r="41" spans="1:11" x14ac:dyDescent="0.2">
      <c r="A41" s="29">
        <v>14</v>
      </c>
      <c r="B41" s="30" t="s">
        <v>70</v>
      </c>
      <c r="C41" s="18" t="s">
        <v>15</v>
      </c>
      <c r="D41" s="19">
        <f>('[2]Оригинал Тариф с 01.07.25'!$Z$50+'[2]Оригинал Тариф с 01.07.25'!$AB$50)/2</f>
        <v>5.63</v>
      </c>
      <c r="E41" s="20">
        <f t="shared" si="0"/>
        <v>10537.5</v>
      </c>
      <c r="F41" s="20">
        <f t="shared" si="1"/>
        <v>711913.5</v>
      </c>
      <c r="G41" s="20">
        <f t="shared" si="2"/>
        <v>10537.5</v>
      </c>
      <c r="H41" s="20">
        <f t="shared" si="3"/>
        <v>711913.5</v>
      </c>
    </row>
    <row r="42" spans="1:11" ht="15" customHeight="1" x14ac:dyDescent="0.2">
      <c r="A42" s="212" t="s">
        <v>6</v>
      </c>
      <c r="B42" s="213"/>
      <c r="C42" s="213"/>
      <c r="D42" s="214"/>
      <c r="E42" s="21"/>
      <c r="F42" s="21">
        <f>SUM(F28:F41)</f>
        <v>2711720.25</v>
      </c>
      <c r="G42" s="21"/>
      <c r="H42" s="21">
        <f>SUM(H28:H41)</f>
        <v>2711720.25</v>
      </c>
    </row>
    <row r="43" spans="1:11" ht="39" customHeight="1" x14ac:dyDescent="0.2">
      <c r="A43" s="155" t="s">
        <v>134</v>
      </c>
      <c r="B43" s="169"/>
      <c r="C43" s="169"/>
      <c r="D43" s="169"/>
      <c r="E43" s="169"/>
      <c r="F43" s="169"/>
      <c r="G43"/>
      <c r="H43"/>
    </row>
    <row r="44" spans="1:11" ht="36.75" customHeight="1" x14ac:dyDescent="0.2">
      <c r="A44" s="221" t="s">
        <v>135</v>
      </c>
      <c r="B44" s="221"/>
      <c r="C44" s="221"/>
      <c r="D44" s="221"/>
      <c r="E44" s="221"/>
      <c r="F44" s="54">
        <v>-166585.90550000002</v>
      </c>
      <c r="G44"/>
      <c r="H44"/>
    </row>
    <row r="45" spans="1:11" ht="63" customHeight="1" x14ac:dyDescent="0.2">
      <c r="A45" s="221" t="s">
        <v>125</v>
      </c>
      <c r="B45" s="221"/>
      <c r="C45" s="221"/>
      <c r="D45" s="221"/>
      <c r="E45" s="221"/>
      <c r="F45" s="54">
        <v>478613.25</v>
      </c>
      <c r="G45"/>
      <c r="H45" s="43"/>
      <c r="I45" s="43"/>
      <c r="J45" s="43"/>
      <c r="K45" s="43"/>
    </row>
    <row r="46" spans="1:11" ht="30.75" customHeight="1" x14ac:dyDescent="0.2">
      <c r="A46" s="222" t="s">
        <v>142</v>
      </c>
      <c r="B46" s="223"/>
      <c r="C46" s="223"/>
      <c r="D46" s="223"/>
      <c r="E46" s="224"/>
      <c r="F46" s="54">
        <v>4365.8999999999996</v>
      </c>
      <c r="G46"/>
      <c r="H46" s="43"/>
      <c r="I46" s="43"/>
      <c r="J46" s="43"/>
      <c r="K46" s="43"/>
    </row>
    <row r="47" spans="1:11" ht="30.75" customHeight="1" x14ac:dyDescent="0.2">
      <c r="A47" s="222" t="s">
        <v>126</v>
      </c>
      <c r="B47" s="223"/>
      <c r="C47" s="223"/>
      <c r="D47" s="223"/>
      <c r="E47" s="224"/>
      <c r="F47" s="54">
        <f>SUM(F44:F46)</f>
        <v>316393.24450000003</v>
      </c>
      <c r="G47"/>
      <c r="H47" s="43"/>
      <c r="I47" s="43"/>
      <c r="J47" s="43"/>
      <c r="K47" s="43"/>
    </row>
    <row r="48" spans="1:11" ht="24.75" customHeight="1" x14ac:dyDescent="0.2">
      <c r="A48" s="221" t="s">
        <v>127</v>
      </c>
      <c r="B48" s="221"/>
      <c r="C48" s="221"/>
      <c r="D48" s="221"/>
      <c r="E48" s="221"/>
      <c r="F48" s="54">
        <v>378107.8</v>
      </c>
      <c r="G48"/>
      <c r="H48"/>
    </row>
    <row r="49" spans="1:8" ht="38.25" customHeight="1" x14ac:dyDescent="0.2">
      <c r="A49" s="221" t="s">
        <v>128</v>
      </c>
      <c r="B49" s="221"/>
      <c r="C49" s="221"/>
      <c r="D49" s="221"/>
      <c r="E49" s="221"/>
      <c r="F49" s="62">
        <f>F47-F48</f>
        <v>-61714.555499999959</v>
      </c>
      <c r="G49"/>
      <c r="H49"/>
    </row>
    <row r="50" spans="1:8" ht="16.5" customHeight="1" x14ac:dyDescent="0.2">
      <c r="A50" s="40"/>
      <c r="B50" s="41"/>
      <c r="C50" s="41"/>
      <c r="D50" s="41"/>
      <c r="E50" s="41"/>
      <c r="F50" s="41"/>
      <c r="G50"/>
      <c r="H50"/>
    </row>
    <row r="51" spans="1:8" ht="145.35" customHeight="1" x14ac:dyDescent="0.2">
      <c r="A51" s="44" t="s">
        <v>1</v>
      </c>
      <c r="B51" s="45" t="s">
        <v>8</v>
      </c>
      <c r="C51" s="46" t="s">
        <v>41</v>
      </c>
      <c r="D51" s="1" t="s">
        <v>9</v>
      </c>
      <c r="E51" s="2" t="s">
        <v>42</v>
      </c>
      <c r="F51" s="2" t="s">
        <v>43</v>
      </c>
      <c r="G51"/>
      <c r="H51"/>
    </row>
    <row r="52" spans="1:8" ht="33.75" customHeight="1" x14ac:dyDescent="0.2">
      <c r="A52" s="60">
        <v>1</v>
      </c>
      <c r="B52" s="63" t="s">
        <v>808</v>
      </c>
      <c r="C52" s="207" t="s">
        <v>130</v>
      </c>
      <c r="D52" s="57">
        <v>22797.75</v>
      </c>
      <c r="E52" s="18" t="s">
        <v>809</v>
      </c>
      <c r="F52" s="207" t="s">
        <v>131</v>
      </c>
      <c r="G52"/>
      <c r="H52"/>
    </row>
    <row r="53" spans="1:8" ht="24.95" customHeight="1" x14ac:dyDescent="0.2">
      <c r="A53" s="60">
        <v>2</v>
      </c>
      <c r="B53" s="63" t="s">
        <v>810</v>
      </c>
      <c r="C53" s="208"/>
      <c r="D53" s="57">
        <v>513.20000000000005</v>
      </c>
      <c r="E53" s="18" t="s">
        <v>133</v>
      </c>
      <c r="F53" s="208"/>
      <c r="G53"/>
      <c r="H53"/>
    </row>
    <row r="54" spans="1:8" ht="36" customHeight="1" x14ac:dyDescent="0.2">
      <c r="A54" s="60">
        <v>3</v>
      </c>
      <c r="B54" s="63" t="s">
        <v>811</v>
      </c>
      <c r="C54" s="208"/>
      <c r="D54" s="57">
        <v>648.42999999999995</v>
      </c>
      <c r="E54" s="57"/>
      <c r="F54" s="208"/>
      <c r="G54"/>
      <c r="H54"/>
    </row>
    <row r="55" spans="1:8" ht="24.95" customHeight="1" x14ac:dyDescent="0.2">
      <c r="A55" s="60">
        <v>4</v>
      </c>
      <c r="B55" s="63" t="s">
        <v>812</v>
      </c>
      <c r="C55" s="208"/>
      <c r="D55" s="57">
        <v>2619.94</v>
      </c>
      <c r="E55" s="18" t="s">
        <v>813</v>
      </c>
      <c r="F55" s="208"/>
      <c r="G55"/>
      <c r="H55"/>
    </row>
    <row r="56" spans="1:8" ht="46.5" customHeight="1" x14ac:dyDescent="0.2">
      <c r="A56" s="60">
        <v>5</v>
      </c>
      <c r="B56" s="63" t="s">
        <v>814</v>
      </c>
      <c r="C56" s="208"/>
      <c r="D56" s="57">
        <v>105768.02</v>
      </c>
      <c r="E56" s="18" t="s">
        <v>815</v>
      </c>
      <c r="F56" s="208"/>
      <c r="G56"/>
      <c r="H56"/>
    </row>
    <row r="57" spans="1:8" ht="24.95" customHeight="1" x14ac:dyDescent="0.2">
      <c r="A57" s="60">
        <v>6</v>
      </c>
      <c r="B57" s="63" t="s">
        <v>816</v>
      </c>
      <c r="C57" s="208"/>
      <c r="D57" s="57">
        <v>2033.44</v>
      </c>
      <c r="E57" s="18" t="s">
        <v>437</v>
      </c>
      <c r="F57" s="208"/>
      <c r="G57"/>
      <c r="H57"/>
    </row>
    <row r="58" spans="1:8" ht="24.95" customHeight="1" x14ac:dyDescent="0.2">
      <c r="A58" s="60">
        <v>7</v>
      </c>
      <c r="B58" s="63" t="s">
        <v>817</v>
      </c>
      <c r="C58" s="208"/>
      <c r="D58" s="57">
        <v>1056.79</v>
      </c>
      <c r="E58" s="18" t="s">
        <v>818</v>
      </c>
      <c r="F58" s="208"/>
      <c r="G58"/>
      <c r="H58"/>
    </row>
    <row r="59" spans="1:8" ht="24.95" customHeight="1" x14ac:dyDescent="0.2">
      <c r="A59" s="60">
        <v>8</v>
      </c>
      <c r="B59" s="63" t="s">
        <v>489</v>
      </c>
      <c r="C59" s="208"/>
      <c r="D59" s="57">
        <v>2429.25</v>
      </c>
      <c r="E59" s="18" t="s">
        <v>437</v>
      </c>
      <c r="F59" s="208"/>
      <c r="G59"/>
      <c r="H59"/>
    </row>
    <row r="60" spans="1:8" ht="86.25" customHeight="1" x14ac:dyDescent="0.2">
      <c r="A60" s="60">
        <v>9</v>
      </c>
      <c r="B60" s="63" t="s">
        <v>819</v>
      </c>
      <c r="C60" s="208"/>
      <c r="D60" s="57">
        <v>127854.54000000001</v>
      </c>
      <c r="E60" s="18" t="s">
        <v>820</v>
      </c>
      <c r="F60" s="208"/>
      <c r="G60"/>
      <c r="H60"/>
    </row>
    <row r="61" spans="1:8" ht="24.95" customHeight="1" x14ac:dyDescent="0.2">
      <c r="A61" s="60">
        <v>10</v>
      </c>
      <c r="B61" s="64" t="s">
        <v>821</v>
      </c>
      <c r="C61" s="208"/>
      <c r="D61" s="57">
        <v>11310.85</v>
      </c>
      <c r="E61" s="18" t="s">
        <v>822</v>
      </c>
      <c r="F61" s="208"/>
      <c r="G61"/>
      <c r="H61"/>
    </row>
    <row r="62" spans="1:8" ht="24.95" customHeight="1" x14ac:dyDescent="0.2">
      <c r="A62" s="60">
        <v>11</v>
      </c>
      <c r="B62" s="63" t="s">
        <v>823</v>
      </c>
      <c r="C62" s="208"/>
      <c r="D62" s="57">
        <v>22478.05</v>
      </c>
      <c r="E62" s="18" t="s">
        <v>262</v>
      </c>
      <c r="F62" s="208"/>
      <c r="G62"/>
      <c r="H62"/>
    </row>
    <row r="63" spans="1:8" ht="38.25" customHeight="1" x14ac:dyDescent="0.2">
      <c r="A63" s="60">
        <v>12</v>
      </c>
      <c r="B63" s="63" t="s">
        <v>824</v>
      </c>
      <c r="C63" s="208"/>
      <c r="D63" s="57">
        <v>2649.8100000000004</v>
      </c>
      <c r="E63" s="18" t="s">
        <v>825</v>
      </c>
      <c r="F63" s="208"/>
      <c r="G63"/>
      <c r="H63"/>
    </row>
    <row r="64" spans="1:8" ht="24.95" customHeight="1" x14ac:dyDescent="0.2">
      <c r="A64" s="60">
        <v>13</v>
      </c>
      <c r="B64" s="63" t="s">
        <v>826</v>
      </c>
      <c r="C64" s="208"/>
      <c r="D64" s="57">
        <v>9241.4599999999991</v>
      </c>
      <c r="E64" s="18" t="s">
        <v>160</v>
      </c>
      <c r="F64" s="208"/>
      <c r="G64"/>
      <c r="H64"/>
    </row>
    <row r="65" spans="1:8" ht="24.95" customHeight="1" x14ac:dyDescent="0.2">
      <c r="A65" s="60">
        <v>14</v>
      </c>
      <c r="B65" s="63" t="s">
        <v>827</v>
      </c>
      <c r="C65" s="208"/>
      <c r="D65" s="57">
        <v>17367.080000000002</v>
      </c>
      <c r="E65" s="57" t="s">
        <v>262</v>
      </c>
      <c r="F65" s="208"/>
      <c r="G65"/>
      <c r="H65"/>
    </row>
    <row r="66" spans="1:8" ht="24.95" customHeight="1" x14ac:dyDescent="0.2">
      <c r="A66" s="60">
        <v>15</v>
      </c>
      <c r="B66" s="63" t="s">
        <v>828</v>
      </c>
      <c r="C66" s="208"/>
      <c r="D66" s="57">
        <v>1591.68</v>
      </c>
      <c r="E66" s="18" t="s">
        <v>133</v>
      </c>
      <c r="F66" s="208"/>
      <c r="G66"/>
      <c r="H66"/>
    </row>
    <row r="67" spans="1:8" ht="50.25" customHeight="1" x14ac:dyDescent="0.2">
      <c r="A67" s="60">
        <v>16</v>
      </c>
      <c r="B67" s="64" t="s">
        <v>829</v>
      </c>
      <c r="C67" s="208"/>
      <c r="D67" s="57">
        <v>19409.140000000003</v>
      </c>
      <c r="E67" s="18" t="s">
        <v>830</v>
      </c>
      <c r="F67" s="208"/>
      <c r="G67"/>
      <c r="H67"/>
    </row>
    <row r="68" spans="1:8" ht="123" customHeight="1" x14ac:dyDescent="0.2">
      <c r="A68" s="60">
        <v>17</v>
      </c>
      <c r="B68" s="64" t="s">
        <v>831</v>
      </c>
      <c r="C68" s="208"/>
      <c r="D68" s="57">
        <v>19751.939999999999</v>
      </c>
      <c r="E68" s="18" t="s">
        <v>832</v>
      </c>
      <c r="F68" s="208"/>
      <c r="G68"/>
      <c r="H68"/>
    </row>
    <row r="69" spans="1:8" ht="31.5" customHeight="1" x14ac:dyDescent="0.2">
      <c r="A69" s="60">
        <v>18</v>
      </c>
      <c r="B69" s="64" t="s">
        <v>129</v>
      </c>
      <c r="C69" s="208"/>
      <c r="D69" s="57">
        <v>1200</v>
      </c>
      <c r="E69" s="18"/>
      <c r="F69" s="208"/>
      <c r="G69"/>
      <c r="H69"/>
    </row>
    <row r="70" spans="1:8" ht="36.75" customHeight="1" x14ac:dyDescent="0.2">
      <c r="A70" s="60">
        <v>19</v>
      </c>
      <c r="B70" s="64" t="s">
        <v>833</v>
      </c>
      <c r="C70" s="208"/>
      <c r="D70" s="57">
        <v>4887.8599999999997</v>
      </c>
      <c r="E70" s="57"/>
      <c r="F70" s="208"/>
      <c r="G70"/>
      <c r="H70"/>
    </row>
    <row r="71" spans="1:8" ht="24.95" customHeight="1" x14ac:dyDescent="0.2">
      <c r="A71" s="60">
        <v>20</v>
      </c>
      <c r="B71" s="64" t="s">
        <v>834</v>
      </c>
      <c r="C71" s="208"/>
      <c r="D71" s="57">
        <v>1360.09</v>
      </c>
      <c r="E71" s="57"/>
      <c r="F71" s="208"/>
      <c r="G71"/>
      <c r="H71"/>
    </row>
    <row r="72" spans="1:8" ht="24.95" customHeight="1" x14ac:dyDescent="0.2">
      <c r="A72" s="60">
        <v>21</v>
      </c>
      <c r="B72" s="64" t="s">
        <v>835</v>
      </c>
      <c r="C72" s="209"/>
      <c r="D72" s="57">
        <v>1138.48</v>
      </c>
      <c r="E72" s="57"/>
      <c r="F72" s="209"/>
      <c r="G72"/>
      <c r="H72"/>
    </row>
    <row r="73" spans="1:8" ht="24.95" customHeight="1" x14ac:dyDescent="0.2">
      <c r="A73" s="146" t="s">
        <v>6</v>
      </c>
      <c r="B73" s="148"/>
      <c r="C73" s="52"/>
      <c r="D73" s="53">
        <f>SUM(D52:D72)</f>
        <v>378107.8</v>
      </c>
      <c r="E73" s="61" t="s">
        <v>7</v>
      </c>
      <c r="F73" s="12"/>
      <c r="G73"/>
      <c r="H73"/>
    </row>
    <row r="74" spans="1:8" ht="19.5" customHeight="1" x14ac:dyDescent="0.2">
      <c r="A74" s="196" t="s">
        <v>59</v>
      </c>
      <c r="B74" s="196"/>
      <c r="C74" s="196"/>
      <c r="D74" s="196"/>
      <c r="E74" s="196"/>
      <c r="F74" s="196"/>
      <c r="G74" s="196"/>
      <c r="H74" s="196"/>
    </row>
    <row r="75" spans="1:8" ht="18.75" x14ac:dyDescent="0.2">
      <c r="A75" s="10"/>
      <c r="B75" s="10"/>
      <c r="C75" s="10"/>
      <c r="D75" s="10"/>
      <c r="E75" s="10"/>
      <c r="F75" s="10"/>
      <c r="G75" s="35">
        <f>'[1]Оригинал Тариф с 01.07.25'!$BK$50</f>
        <v>640469.25</v>
      </c>
      <c r="H75" s="10"/>
    </row>
    <row r="76" spans="1:8" ht="41.25" customHeight="1" x14ac:dyDescent="0.2">
      <c r="A76" s="155" t="s">
        <v>28</v>
      </c>
      <c r="B76" s="155"/>
      <c r="C76" s="155"/>
      <c r="D76" s="155"/>
      <c r="E76" s="155"/>
      <c r="F76" s="155"/>
      <c r="G76" s="155"/>
      <c r="H76" s="155"/>
    </row>
    <row r="77" spans="1:8" ht="138" customHeight="1" x14ac:dyDescent="0.2">
      <c r="A77" s="6" t="s">
        <v>29</v>
      </c>
      <c r="B77" s="156" t="s">
        <v>30</v>
      </c>
      <c r="C77" s="156"/>
      <c r="D77" s="156" t="s">
        <v>31</v>
      </c>
      <c r="E77" s="156"/>
      <c r="F77" s="156" t="s">
        <v>32</v>
      </c>
      <c r="G77" s="156"/>
    </row>
    <row r="78" spans="1:8" ht="15.75" x14ac:dyDescent="0.2">
      <c r="A78" s="4">
        <v>1</v>
      </c>
      <c r="B78" s="197">
        <v>2</v>
      </c>
      <c r="C78" s="197"/>
      <c r="D78" s="197">
        <v>3</v>
      </c>
      <c r="E78" s="197"/>
      <c r="F78" s="197">
        <v>4</v>
      </c>
      <c r="G78" s="197"/>
    </row>
    <row r="79" spans="1:8" ht="12.75" customHeight="1" x14ac:dyDescent="0.2">
      <c r="A79" s="6"/>
      <c r="B79" s="157">
        <v>4</v>
      </c>
      <c r="C79" s="159"/>
      <c r="D79" s="157">
        <v>0</v>
      </c>
      <c r="E79" s="159"/>
      <c r="F79" s="225">
        <v>5398</v>
      </c>
      <c r="G79" s="226"/>
    </row>
    <row r="80" spans="1:8" ht="107.25" customHeight="1" x14ac:dyDescent="0.2">
      <c r="A80" s="155" t="s">
        <v>33</v>
      </c>
      <c r="B80" s="155"/>
      <c r="C80" s="155"/>
      <c r="D80" s="155"/>
      <c r="E80" s="155"/>
      <c r="F80" s="155"/>
      <c r="G80" s="155"/>
      <c r="H80" s="155"/>
    </row>
    <row r="81" spans="1:8" ht="15.75" x14ac:dyDescent="0.2">
      <c r="A81" s="5"/>
    </row>
    <row r="82" spans="1:8" ht="63" x14ac:dyDescent="0.2">
      <c r="A82" s="6" t="s">
        <v>29</v>
      </c>
      <c r="B82" s="156" t="s">
        <v>34</v>
      </c>
      <c r="C82" s="156"/>
      <c r="D82" s="156" t="s">
        <v>35</v>
      </c>
      <c r="E82" s="156"/>
      <c r="F82" s="6" t="s">
        <v>36</v>
      </c>
      <c r="G82" s="6" t="s">
        <v>37</v>
      </c>
      <c r="H82" s="4" t="s">
        <v>38</v>
      </c>
    </row>
    <row r="83" spans="1:8" ht="15.75" x14ac:dyDescent="0.2">
      <c r="A83" s="6">
        <v>1</v>
      </c>
      <c r="B83" s="156">
        <v>2</v>
      </c>
      <c r="C83" s="156"/>
      <c r="D83" s="156">
        <v>3</v>
      </c>
      <c r="E83" s="156"/>
      <c r="F83" s="6">
        <v>4</v>
      </c>
      <c r="G83" s="6">
        <v>5</v>
      </c>
      <c r="H83" s="4">
        <v>6</v>
      </c>
    </row>
    <row r="84" spans="1:8" ht="47.25" customHeight="1" x14ac:dyDescent="0.2">
      <c r="A84" s="6">
        <v>1</v>
      </c>
      <c r="B84" s="156" t="s">
        <v>39</v>
      </c>
      <c r="C84" s="156"/>
      <c r="D84" s="164">
        <v>1535758.09</v>
      </c>
      <c r="E84" s="164"/>
      <c r="F84" s="4">
        <v>3964547.54</v>
      </c>
      <c r="G84" s="4">
        <v>3890634.93</v>
      </c>
      <c r="H84" s="4">
        <f>F84-G84+D84</f>
        <v>1609670.7</v>
      </c>
    </row>
    <row r="85" spans="1:8" ht="44.25" customHeight="1" x14ac:dyDescent="0.2">
      <c r="A85" s="6">
        <v>2</v>
      </c>
      <c r="B85" s="156" t="s">
        <v>40</v>
      </c>
      <c r="C85" s="156"/>
      <c r="D85" s="160">
        <v>216284</v>
      </c>
      <c r="E85" s="161"/>
      <c r="F85" s="4">
        <v>82196.929999999993</v>
      </c>
      <c r="G85" s="4">
        <v>82662.25</v>
      </c>
      <c r="H85" s="4">
        <f>F85-G85+D85</f>
        <v>215818.68</v>
      </c>
    </row>
    <row r="86" spans="1:8" ht="15.75" customHeight="1" x14ac:dyDescent="0.2">
      <c r="A86" s="157" t="s">
        <v>22</v>
      </c>
      <c r="B86" s="158"/>
      <c r="C86" s="159"/>
      <c r="D86" s="165"/>
      <c r="E86" s="165"/>
      <c r="F86" s="6"/>
      <c r="G86" s="6"/>
      <c r="H86" s="4"/>
    </row>
    <row r="90" spans="1:8" x14ac:dyDescent="0.2">
      <c r="B90" s="140"/>
      <c r="C90" s="139"/>
    </row>
    <row r="91" spans="1:8" x14ac:dyDescent="0.2">
      <c r="B91" s="140"/>
      <c r="C91" s="139"/>
    </row>
    <row r="92" spans="1:8" x14ac:dyDescent="0.2">
      <c r="C92" s="135"/>
    </row>
    <row r="93" spans="1:8" x14ac:dyDescent="0.2">
      <c r="C93" s="135"/>
    </row>
  </sheetData>
  <mergeCells count="61">
    <mergeCell ref="A47:E47"/>
    <mergeCell ref="C52:C72"/>
    <mergeCell ref="F52:F72"/>
    <mergeCell ref="A73:B73"/>
    <mergeCell ref="A48:E48"/>
    <mergeCell ref="A49:E49"/>
    <mergeCell ref="A86:C86"/>
    <mergeCell ref="D86:E86"/>
    <mergeCell ref="B83:C83"/>
    <mergeCell ref="D83:E83"/>
    <mergeCell ref="B84:C84"/>
    <mergeCell ref="D84:E84"/>
    <mergeCell ref="B85:C85"/>
    <mergeCell ref="D85:E85"/>
    <mergeCell ref="B79:C79"/>
    <mergeCell ref="D79:E79"/>
    <mergeCell ref="F79:G79"/>
    <mergeCell ref="A80:H80"/>
    <mergeCell ref="B82:C82"/>
    <mergeCell ref="D82:E82"/>
    <mergeCell ref="A76:H76"/>
    <mergeCell ref="B77:C77"/>
    <mergeCell ref="D77:E77"/>
    <mergeCell ref="F77:G77"/>
    <mergeCell ref="B78:C78"/>
    <mergeCell ref="D78:E78"/>
    <mergeCell ref="F78:G78"/>
    <mergeCell ref="A74:H74"/>
    <mergeCell ref="A19:H19"/>
    <mergeCell ref="A20:H20"/>
    <mergeCell ref="A23:H23"/>
    <mergeCell ref="A25:H25"/>
    <mergeCell ref="A26:A27"/>
    <mergeCell ref="B26:B27"/>
    <mergeCell ref="C26:C27"/>
    <mergeCell ref="D26:D27"/>
    <mergeCell ref="E26:F26"/>
    <mergeCell ref="G26:H26"/>
    <mergeCell ref="A42:D42"/>
    <mergeCell ref="A43:F43"/>
    <mergeCell ref="A44:E44"/>
    <mergeCell ref="A45:E45"/>
    <mergeCell ref="A46:E46"/>
    <mergeCell ref="A18:H18"/>
    <mergeCell ref="A7:H7"/>
    <mergeCell ref="A8:H8"/>
    <mergeCell ref="A9:H9"/>
    <mergeCell ref="A10:H10"/>
    <mergeCell ref="A11:H11"/>
    <mergeCell ref="A12:H12"/>
    <mergeCell ref="A13:H13"/>
    <mergeCell ref="A14:H14"/>
    <mergeCell ref="A15:H15"/>
    <mergeCell ref="A16:H16"/>
    <mergeCell ref="A17:H17"/>
    <mergeCell ref="A6:H6"/>
    <mergeCell ref="G1:H1"/>
    <mergeCell ref="G2:H2"/>
    <mergeCell ref="G3:H3"/>
    <mergeCell ref="G4:H4"/>
    <mergeCell ref="G5:H5"/>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8D70B-F756-4908-BF4F-643737350435}">
  <dimension ref="A1:H98"/>
  <sheetViews>
    <sheetView topLeftCell="A92" workbookViewId="0">
      <selection activeCell="B95" sqref="B95:C98"/>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114</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01.07.25'!$D$51</f>
        <v>10589.59</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01.07.25'!$AC$51+'[2]Оригинал Тариф с 01.07.25'!$AE$51)/2</f>
        <v>0.495</v>
      </c>
      <c r="E28" s="20">
        <f>$G$21</f>
        <v>10589.59</v>
      </c>
      <c r="F28" s="20">
        <f>D28*E28*12</f>
        <v>62902.164600000004</v>
      </c>
      <c r="G28" s="20">
        <f>E28</f>
        <v>10589.59</v>
      </c>
      <c r="H28" s="20">
        <f>D28*G28*12</f>
        <v>62902.164600000004</v>
      </c>
    </row>
    <row r="29" spans="1:8" ht="25.5" x14ac:dyDescent="0.2">
      <c r="A29" s="29">
        <v>2</v>
      </c>
      <c r="B29" s="30" t="s">
        <v>67</v>
      </c>
      <c r="C29" s="18" t="s">
        <v>15</v>
      </c>
      <c r="D29" s="19">
        <f>('[2]Оригинал Тариф с 01.07.25'!$K$51+'[2]Оригинал Тариф с 01.07.25'!$M$51)/2</f>
        <v>0.215</v>
      </c>
      <c r="E29" s="20">
        <f t="shared" ref="E29:E41" si="0">$G$21</f>
        <v>10589.59</v>
      </c>
      <c r="F29" s="20">
        <f t="shared" ref="F29:F41" si="1">D29*E29*12</f>
        <v>27321.142199999998</v>
      </c>
      <c r="G29" s="20">
        <f t="shared" ref="G29:G41" si="2">E29</f>
        <v>10589.59</v>
      </c>
      <c r="H29" s="20">
        <f t="shared" ref="H29:H41" si="3">D29*G29*12</f>
        <v>27321.142199999998</v>
      </c>
    </row>
    <row r="30" spans="1:8" ht="25.5" x14ac:dyDescent="0.2">
      <c r="A30" s="29">
        <v>3</v>
      </c>
      <c r="B30" s="30" t="s">
        <v>12</v>
      </c>
      <c r="C30" s="18" t="s">
        <v>15</v>
      </c>
      <c r="D30" s="19">
        <f>('[2]Оригинал Тариф с 01.07.25'!$AX$51+'[2]Оригинал Тариф с 01.07.25'!$AZ$51)/2</f>
        <v>1.595</v>
      </c>
      <c r="E30" s="20">
        <f t="shared" si="0"/>
        <v>10589.59</v>
      </c>
      <c r="F30" s="20">
        <f t="shared" si="1"/>
        <v>202684.75260000001</v>
      </c>
      <c r="G30" s="20">
        <f t="shared" si="2"/>
        <v>10589.59</v>
      </c>
      <c r="H30" s="20">
        <f t="shared" si="3"/>
        <v>202684.75260000001</v>
      </c>
    </row>
    <row r="31" spans="1:8" ht="38.25" x14ac:dyDescent="0.2">
      <c r="A31" s="29">
        <v>4</v>
      </c>
      <c r="B31" s="30" t="s">
        <v>13</v>
      </c>
      <c r="C31" s="18" t="s">
        <v>15</v>
      </c>
      <c r="D31" s="19">
        <f>('[2]Оригинал Тариф с 01.07.25'!$N$51+'[2]Оригинал Тариф с 01.07.25'!$P$51)/2</f>
        <v>2.9950000000000001</v>
      </c>
      <c r="E31" s="20">
        <f t="shared" si="0"/>
        <v>10589.59</v>
      </c>
      <c r="F31" s="20">
        <f t="shared" si="1"/>
        <v>380589.86460000003</v>
      </c>
      <c r="G31" s="20">
        <f t="shared" si="2"/>
        <v>10589.59</v>
      </c>
      <c r="H31" s="20">
        <f t="shared" si="3"/>
        <v>380589.86460000003</v>
      </c>
    </row>
    <row r="32" spans="1:8" ht="25.5" x14ac:dyDescent="0.2">
      <c r="A32" s="29">
        <v>5</v>
      </c>
      <c r="B32" s="30" t="s">
        <v>23</v>
      </c>
      <c r="C32" s="18" t="s">
        <v>15</v>
      </c>
      <c r="D32" s="19">
        <f>('[2]Оригинал Тариф с 01.07.25'!$H$51+'[2]Оригинал Тариф с 01.07.25'!$J$51)/2</f>
        <v>2.085</v>
      </c>
      <c r="E32" s="20">
        <f t="shared" si="0"/>
        <v>10589.59</v>
      </c>
      <c r="F32" s="20">
        <f t="shared" si="1"/>
        <v>264951.54180000001</v>
      </c>
      <c r="G32" s="20">
        <f t="shared" si="2"/>
        <v>10589.59</v>
      </c>
      <c r="H32" s="20">
        <f t="shared" si="3"/>
        <v>264951.54180000001</v>
      </c>
    </row>
    <row r="33" spans="1:8" ht="76.5" x14ac:dyDescent="0.2">
      <c r="A33" s="29">
        <v>6</v>
      </c>
      <c r="B33" s="30" t="s">
        <v>17</v>
      </c>
      <c r="C33" s="18" t="s">
        <v>15</v>
      </c>
      <c r="D33" s="19">
        <f>('[2]Оригинал Тариф с 01.07.25'!$W$51+'[2]Оригинал Тариф с 01.07.25'!$Y$51)/2</f>
        <v>1.2450000000000001</v>
      </c>
      <c r="E33" s="20">
        <f t="shared" si="0"/>
        <v>10589.59</v>
      </c>
      <c r="F33" s="20">
        <f t="shared" si="1"/>
        <v>158208.47460000002</v>
      </c>
      <c r="G33" s="20">
        <f t="shared" si="2"/>
        <v>10589.59</v>
      </c>
      <c r="H33" s="20">
        <f t="shared" si="3"/>
        <v>158208.47460000002</v>
      </c>
    </row>
    <row r="34" spans="1:8" ht="76.5" x14ac:dyDescent="0.2">
      <c r="A34" s="29">
        <v>7</v>
      </c>
      <c r="B34" s="30" t="s">
        <v>18</v>
      </c>
      <c r="C34" s="18" t="s">
        <v>15</v>
      </c>
      <c r="D34" s="19">
        <f>('[2]Оригинал Тариф с 01.07.25'!$AI$51+'[2]Оригинал Тариф с 01.07.25'!$AK$51)/2</f>
        <v>1.72</v>
      </c>
      <c r="E34" s="20">
        <f t="shared" si="0"/>
        <v>10589.59</v>
      </c>
      <c r="F34" s="20">
        <f t="shared" si="1"/>
        <v>218569.13759999999</v>
      </c>
      <c r="G34" s="20">
        <f t="shared" si="2"/>
        <v>10589.59</v>
      </c>
      <c r="H34" s="20">
        <f t="shared" si="3"/>
        <v>218569.13759999999</v>
      </c>
    </row>
    <row r="35" spans="1:8" ht="76.5" x14ac:dyDescent="0.2">
      <c r="A35" s="29">
        <v>8</v>
      </c>
      <c r="B35" s="30" t="s">
        <v>19</v>
      </c>
      <c r="C35" s="18" t="s">
        <v>15</v>
      </c>
      <c r="D35" s="19">
        <f>('[2]Оригинал Тариф с 01.07.25'!$AO$51+'[2]Оригинал Тариф с 01.07.25'!$AQ$51)/2</f>
        <v>0.42</v>
      </c>
      <c r="E35" s="20">
        <f t="shared" si="0"/>
        <v>10589.59</v>
      </c>
      <c r="F35" s="20">
        <f t="shared" si="1"/>
        <v>53371.533600000002</v>
      </c>
      <c r="G35" s="20">
        <f t="shared" si="2"/>
        <v>10589.59</v>
      </c>
      <c r="H35" s="20">
        <f t="shared" si="3"/>
        <v>53371.533600000002</v>
      </c>
    </row>
    <row r="36" spans="1:8" ht="76.5" x14ac:dyDescent="0.2">
      <c r="A36" s="29">
        <v>9</v>
      </c>
      <c r="B36" s="30" t="s">
        <v>20</v>
      </c>
      <c r="C36" s="18" t="s">
        <v>15</v>
      </c>
      <c r="D36" s="19">
        <f>('[2]Оригинал Тариф с 01.07.25'!$AR$51+'[2]Оригинал Тариф с 01.07.25'!$AT$51)/2</f>
        <v>0.16500000000000001</v>
      </c>
      <c r="E36" s="20">
        <f t="shared" si="0"/>
        <v>10589.59</v>
      </c>
      <c r="F36" s="20">
        <f t="shared" si="1"/>
        <v>20967.388200000001</v>
      </c>
      <c r="G36" s="20">
        <f t="shared" si="2"/>
        <v>10589.59</v>
      </c>
      <c r="H36" s="20">
        <f t="shared" si="3"/>
        <v>20967.388200000001</v>
      </c>
    </row>
    <row r="37" spans="1:8" ht="76.5" x14ac:dyDescent="0.2">
      <c r="A37" s="29">
        <v>10</v>
      </c>
      <c r="B37" s="30" t="s">
        <v>68</v>
      </c>
      <c r="C37" s="18" t="s">
        <v>15</v>
      </c>
      <c r="D37" s="19">
        <f>('[2]Оригинал Тариф с 01.07.25'!$AL$51+'[2]Оригинал Тариф с 01.07.25'!$AN$51)/2</f>
        <v>0.56499999999999995</v>
      </c>
      <c r="E37" s="20">
        <f t="shared" si="0"/>
        <v>10589.59</v>
      </c>
      <c r="F37" s="20">
        <f t="shared" si="1"/>
        <v>71797.420199999993</v>
      </c>
      <c r="G37" s="20">
        <f t="shared" si="2"/>
        <v>10589.59</v>
      </c>
      <c r="H37" s="20">
        <f t="shared" si="3"/>
        <v>71797.420199999993</v>
      </c>
    </row>
    <row r="38" spans="1:8" ht="25.5" x14ac:dyDescent="0.2">
      <c r="A38" s="29">
        <v>11</v>
      </c>
      <c r="B38" s="30" t="s">
        <v>14</v>
      </c>
      <c r="C38" s="18" t="s">
        <v>15</v>
      </c>
      <c r="D38" s="19">
        <f>('[2]Оригинал Тариф с 01.07.25'!$AF$51+'[2]Оригинал Тариф с 01.07.25'!$AH$51)/2</f>
        <v>0.495</v>
      </c>
      <c r="E38" s="20">
        <f t="shared" si="0"/>
        <v>10589.59</v>
      </c>
      <c r="F38" s="20">
        <f t="shared" si="1"/>
        <v>62902.164600000004</v>
      </c>
      <c r="G38" s="20">
        <f t="shared" si="2"/>
        <v>10589.59</v>
      </c>
      <c r="H38" s="20">
        <f t="shared" si="3"/>
        <v>62902.164600000004</v>
      </c>
    </row>
    <row r="39" spans="1:8" x14ac:dyDescent="0.2">
      <c r="A39" s="29">
        <v>12</v>
      </c>
      <c r="B39" s="30" t="s">
        <v>69</v>
      </c>
      <c r="C39" s="18" t="s">
        <v>15</v>
      </c>
      <c r="D39" s="19">
        <f>('[2]Оригинал Тариф с 01.07.25'!$T$51+'[2]Оригинал Тариф с 01.07.25'!$V$51)/2</f>
        <v>0.92500000000000004</v>
      </c>
      <c r="E39" s="20">
        <f t="shared" si="0"/>
        <v>10589.59</v>
      </c>
      <c r="F39" s="20">
        <f t="shared" si="1"/>
        <v>117544.44899999999</v>
      </c>
      <c r="G39" s="20">
        <f t="shared" si="2"/>
        <v>10589.59</v>
      </c>
      <c r="H39" s="20">
        <f t="shared" si="3"/>
        <v>117544.44899999999</v>
      </c>
    </row>
    <row r="40" spans="1:8" ht="38.25" x14ac:dyDescent="0.2">
      <c r="A40" s="29">
        <v>13</v>
      </c>
      <c r="B40" s="30" t="s">
        <v>21</v>
      </c>
      <c r="C40" s="18" t="s">
        <v>15</v>
      </c>
      <c r="D40" s="19">
        <f>('[2]Оригинал Тариф с 01.07.25'!$Q$51+'[2]Оригинал Тариф с 01.07.25'!$S$51)/2</f>
        <v>2.89</v>
      </c>
      <c r="E40" s="20">
        <f t="shared" si="0"/>
        <v>10589.59</v>
      </c>
      <c r="F40" s="20">
        <f t="shared" si="1"/>
        <v>367246.98120000004</v>
      </c>
      <c r="G40" s="20">
        <f t="shared" si="2"/>
        <v>10589.59</v>
      </c>
      <c r="H40" s="20">
        <f t="shared" si="3"/>
        <v>367246.98120000004</v>
      </c>
    </row>
    <row r="41" spans="1:8" x14ac:dyDescent="0.2">
      <c r="A41" s="29">
        <v>14</v>
      </c>
      <c r="B41" s="30" t="s">
        <v>70</v>
      </c>
      <c r="C41" s="18" t="s">
        <v>15</v>
      </c>
      <c r="D41" s="19">
        <f>('[2]Оригинал Тариф с 01.07.25'!$Z$51+'[2]Оригинал Тариф с 01.07.25'!$AB$51)/2</f>
        <v>5.6</v>
      </c>
      <c r="E41" s="20">
        <f t="shared" si="0"/>
        <v>10589.59</v>
      </c>
      <c r="F41" s="20">
        <f t="shared" si="1"/>
        <v>711620.44799999997</v>
      </c>
      <c r="G41" s="20">
        <f t="shared" si="2"/>
        <v>10589.59</v>
      </c>
      <c r="H41" s="20">
        <f t="shared" si="3"/>
        <v>711620.44799999997</v>
      </c>
    </row>
    <row r="42" spans="1:8" ht="15" customHeight="1" x14ac:dyDescent="0.2">
      <c r="A42" s="212" t="s">
        <v>6</v>
      </c>
      <c r="B42" s="213"/>
      <c r="C42" s="213"/>
      <c r="D42" s="214"/>
      <c r="E42" s="21"/>
      <c r="F42" s="21">
        <f>SUM(F28:F41)</f>
        <v>2720677.4628000003</v>
      </c>
      <c r="G42" s="21"/>
      <c r="H42" s="21">
        <f>SUM(H28:H41)</f>
        <v>2720677.4628000003</v>
      </c>
    </row>
    <row r="43" spans="1:8" ht="39" customHeight="1" x14ac:dyDescent="0.2">
      <c r="A43" s="155" t="s">
        <v>134</v>
      </c>
      <c r="B43" s="169"/>
      <c r="C43" s="169"/>
      <c r="D43" s="169"/>
      <c r="E43" s="169"/>
      <c r="F43" s="169"/>
      <c r="G43"/>
      <c r="H43"/>
    </row>
    <row r="44" spans="1:8" ht="29.25" customHeight="1" x14ac:dyDescent="0.2">
      <c r="A44" s="221" t="s">
        <v>135</v>
      </c>
      <c r="B44" s="221"/>
      <c r="C44" s="221"/>
      <c r="D44" s="221"/>
      <c r="E44" s="221"/>
      <c r="F44" s="54">
        <v>-347116.36729999981</v>
      </c>
      <c r="G44"/>
      <c r="H44"/>
    </row>
    <row r="45" spans="1:8" ht="59.25" customHeight="1" x14ac:dyDescent="0.2">
      <c r="A45" s="221" t="s">
        <v>125</v>
      </c>
      <c r="B45" s="221"/>
      <c r="C45" s="221"/>
      <c r="D45" s="221"/>
      <c r="E45" s="221"/>
      <c r="F45" s="54">
        <v>485282.11560000002</v>
      </c>
      <c r="G45"/>
      <c r="H45" s="43"/>
    </row>
    <row r="46" spans="1:8" ht="30.75" customHeight="1" x14ac:dyDescent="0.2">
      <c r="A46" s="222" t="s">
        <v>142</v>
      </c>
      <c r="B46" s="223"/>
      <c r="C46" s="223"/>
      <c r="D46" s="223"/>
      <c r="E46" s="224"/>
      <c r="F46" s="54">
        <v>8731.7999999999993</v>
      </c>
      <c r="G46"/>
      <c r="H46" s="43"/>
    </row>
    <row r="47" spans="1:8" ht="30.75" customHeight="1" x14ac:dyDescent="0.2">
      <c r="A47" s="222" t="s">
        <v>126</v>
      </c>
      <c r="B47" s="223"/>
      <c r="C47" s="223"/>
      <c r="D47" s="223"/>
      <c r="E47" s="224"/>
      <c r="F47" s="54">
        <f>SUM(F44:F46)</f>
        <v>146897.5483000002</v>
      </c>
      <c r="G47"/>
      <c r="H47" s="43"/>
    </row>
    <row r="48" spans="1:8" ht="24.75" customHeight="1" x14ac:dyDescent="0.2">
      <c r="A48" s="221" t="s">
        <v>127</v>
      </c>
      <c r="B48" s="221"/>
      <c r="C48" s="221"/>
      <c r="D48" s="221"/>
      <c r="E48" s="221"/>
      <c r="F48" s="54">
        <v>696486.63</v>
      </c>
      <c r="G48"/>
      <c r="H48"/>
    </row>
    <row r="49" spans="1:8" ht="31.5" customHeight="1" x14ac:dyDescent="0.2">
      <c r="A49" s="221" t="s">
        <v>128</v>
      </c>
      <c r="B49" s="221"/>
      <c r="C49" s="221"/>
      <c r="D49" s="221"/>
      <c r="E49" s="221"/>
      <c r="F49" s="62">
        <f>F47-F48</f>
        <v>-549589.08169999975</v>
      </c>
      <c r="G49"/>
      <c r="H49"/>
    </row>
    <row r="50" spans="1:8" ht="16.5" customHeight="1" x14ac:dyDescent="0.2">
      <c r="A50" s="40"/>
      <c r="B50" s="41"/>
      <c r="C50" s="41"/>
      <c r="D50" s="41"/>
      <c r="E50" s="41"/>
      <c r="F50" s="41"/>
      <c r="G50"/>
      <c r="H50"/>
    </row>
    <row r="51" spans="1:8" ht="145.35" customHeight="1" x14ac:dyDescent="0.2">
      <c r="A51" s="44" t="s">
        <v>1</v>
      </c>
      <c r="B51" s="45" t="s">
        <v>8</v>
      </c>
      <c r="C51" s="46" t="s">
        <v>41</v>
      </c>
      <c r="D51" s="1" t="s">
        <v>9</v>
      </c>
      <c r="E51" s="2" t="s">
        <v>42</v>
      </c>
      <c r="F51" s="2" t="s">
        <v>43</v>
      </c>
      <c r="G51"/>
      <c r="H51"/>
    </row>
    <row r="52" spans="1:8" ht="24.95" customHeight="1" x14ac:dyDescent="0.2">
      <c r="A52" s="60">
        <v>1</v>
      </c>
      <c r="B52" s="63" t="s">
        <v>836</v>
      </c>
      <c r="C52" s="207" t="s">
        <v>130</v>
      </c>
      <c r="D52" s="57">
        <v>27106.69</v>
      </c>
      <c r="E52" s="57" t="s">
        <v>837</v>
      </c>
      <c r="F52" s="207" t="s">
        <v>131</v>
      </c>
      <c r="G52"/>
      <c r="H52"/>
    </row>
    <row r="53" spans="1:8" ht="24.95" customHeight="1" x14ac:dyDescent="0.2">
      <c r="A53" s="60">
        <v>2</v>
      </c>
      <c r="B53" s="63" t="s">
        <v>838</v>
      </c>
      <c r="C53" s="208"/>
      <c r="D53" s="57">
        <v>3412.8500000000004</v>
      </c>
      <c r="E53" s="57" t="s">
        <v>839</v>
      </c>
      <c r="F53" s="208"/>
      <c r="G53"/>
      <c r="H53"/>
    </row>
    <row r="54" spans="1:8" ht="24.95" customHeight="1" x14ac:dyDescent="0.2">
      <c r="A54" s="60">
        <v>3</v>
      </c>
      <c r="B54" s="63" t="s">
        <v>840</v>
      </c>
      <c r="C54" s="208"/>
      <c r="D54" s="57">
        <v>48169.72</v>
      </c>
      <c r="E54" s="57" t="s">
        <v>139</v>
      </c>
      <c r="F54" s="208"/>
      <c r="G54"/>
      <c r="H54"/>
    </row>
    <row r="55" spans="1:8" ht="24.95" customHeight="1" x14ac:dyDescent="0.2">
      <c r="A55" s="60">
        <v>4</v>
      </c>
      <c r="B55" s="63" t="s">
        <v>841</v>
      </c>
      <c r="C55" s="208"/>
      <c r="D55" s="57">
        <v>181546.53</v>
      </c>
      <c r="E55" s="18" t="s">
        <v>842</v>
      </c>
      <c r="F55" s="208"/>
      <c r="G55"/>
      <c r="H55"/>
    </row>
    <row r="56" spans="1:8" ht="24.95" customHeight="1" x14ac:dyDescent="0.2">
      <c r="A56" s="60">
        <v>5</v>
      </c>
      <c r="B56" s="63" t="s">
        <v>843</v>
      </c>
      <c r="C56" s="208"/>
      <c r="D56" s="57">
        <v>2883.93</v>
      </c>
      <c r="E56" s="57"/>
      <c r="F56" s="208"/>
      <c r="G56"/>
      <c r="H56"/>
    </row>
    <row r="57" spans="1:8" ht="24.95" customHeight="1" x14ac:dyDescent="0.2">
      <c r="A57" s="60">
        <v>6</v>
      </c>
      <c r="B57" s="63" t="s">
        <v>844</v>
      </c>
      <c r="C57" s="208"/>
      <c r="D57" s="57">
        <v>2435.3000000000002</v>
      </c>
      <c r="E57" s="18" t="s">
        <v>139</v>
      </c>
      <c r="F57" s="208"/>
      <c r="G57"/>
      <c r="H57"/>
    </row>
    <row r="58" spans="1:8" ht="24.95" customHeight="1" x14ac:dyDescent="0.2">
      <c r="A58" s="60">
        <v>7</v>
      </c>
      <c r="B58" s="63" t="s">
        <v>845</v>
      </c>
      <c r="C58" s="208"/>
      <c r="D58" s="57">
        <v>1567.91</v>
      </c>
      <c r="E58" s="18" t="s">
        <v>139</v>
      </c>
      <c r="F58" s="208"/>
      <c r="G58"/>
      <c r="H58"/>
    </row>
    <row r="59" spans="1:8" ht="24.95" customHeight="1" x14ac:dyDescent="0.2">
      <c r="A59" s="60">
        <v>8</v>
      </c>
      <c r="B59" s="63" t="s">
        <v>846</v>
      </c>
      <c r="C59" s="208"/>
      <c r="D59" s="57">
        <v>5478.08</v>
      </c>
      <c r="E59" s="18" t="s">
        <v>139</v>
      </c>
      <c r="F59" s="208"/>
      <c r="G59"/>
      <c r="H59"/>
    </row>
    <row r="60" spans="1:8" ht="24.95" customHeight="1" x14ac:dyDescent="0.2">
      <c r="A60" s="60">
        <v>9</v>
      </c>
      <c r="B60" s="63" t="s">
        <v>489</v>
      </c>
      <c r="C60" s="208"/>
      <c r="D60" s="57">
        <v>2429.25</v>
      </c>
      <c r="E60" s="18" t="s">
        <v>437</v>
      </c>
      <c r="F60" s="208"/>
      <c r="G60"/>
      <c r="H60"/>
    </row>
    <row r="61" spans="1:8" ht="31.5" customHeight="1" x14ac:dyDescent="0.2">
      <c r="A61" s="60">
        <v>10</v>
      </c>
      <c r="B61" s="63" t="s">
        <v>847</v>
      </c>
      <c r="C61" s="208"/>
      <c r="D61" s="57">
        <v>898.51</v>
      </c>
      <c r="E61" s="18" t="s">
        <v>848</v>
      </c>
      <c r="F61" s="208"/>
      <c r="G61"/>
      <c r="H61"/>
    </row>
    <row r="62" spans="1:8" ht="24.95" customHeight="1" x14ac:dyDescent="0.2">
      <c r="A62" s="60">
        <v>11</v>
      </c>
      <c r="B62" s="63" t="s">
        <v>849</v>
      </c>
      <c r="C62" s="208"/>
      <c r="D62" s="57">
        <v>93444.37</v>
      </c>
      <c r="E62" s="18" t="s">
        <v>850</v>
      </c>
      <c r="F62" s="208"/>
      <c r="G62"/>
      <c r="H62"/>
    </row>
    <row r="63" spans="1:8" ht="75.75" customHeight="1" x14ac:dyDescent="0.2">
      <c r="A63" s="60">
        <v>12</v>
      </c>
      <c r="B63" s="63" t="s">
        <v>851</v>
      </c>
      <c r="C63" s="208"/>
      <c r="D63" s="57">
        <v>184718.25</v>
      </c>
      <c r="E63" s="18" t="s">
        <v>852</v>
      </c>
      <c r="F63" s="208"/>
      <c r="G63"/>
      <c r="H63"/>
    </row>
    <row r="64" spans="1:8" ht="30" customHeight="1" x14ac:dyDescent="0.2">
      <c r="A64" s="60">
        <v>13</v>
      </c>
      <c r="B64" s="63" t="s">
        <v>853</v>
      </c>
      <c r="C64" s="208"/>
      <c r="D64" s="57">
        <v>20954.310000000001</v>
      </c>
      <c r="E64" s="18" t="s">
        <v>160</v>
      </c>
      <c r="F64" s="208"/>
      <c r="G64"/>
      <c r="H64"/>
    </row>
    <row r="65" spans="1:8" ht="42" customHeight="1" x14ac:dyDescent="0.2">
      <c r="A65" s="60">
        <v>14</v>
      </c>
      <c r="B65" s="63" t="s">
        <v>868</v>
      </c>
      <c r="C65" s="208"/>
      <c r="D65" s="57">
        <v>15000</v>
      </c>
      <c r="E65" s="18" t="s">
        <v>133</v>
      </c>
      <c r="F65" s="208"/>
      <c r="G65"/>
      <c r="H65"/>
    </row>
    <row r="66" spans="1:8" ht="41.25" customHeight="1" x14ac:dyDescent="0.2">
      <c r="A66" s="60">
        <v>15</v>
      </c>
      <c r="B66" s="63" t="s">
        <v>854</v>
      </c>
      <c r="C66" s="208"/>
      <c r="D66" s="57">
        <v>10174.280000000001</v>
      </c>
      <c r="E66" s="18" t="s">
        <v>855</v>
      </c>
      <c r="F66" s="208"/>
      <c r="G66"/>
      <c r="H66"/>
    </row>
    <row r="67" spans="1:8" ht="25.5" customHeight="1" x14ac:dyDescent="0.2">
      <c r="A67" s="60">
        <v>16</v>
      </c>
      <c r="B67" s="119" t="s">
        <v>856</v>
      </c>
      <c r="C67" s="208"/>
      <c r="D67" s="57">
        <v>16589.7</v>
      </c>
      <c r="E67" s="18" t="s">
        <v>340</v>
      </c>
      <c r="F67" s="208"/>
      <c r="G67"/>
      <c r="H67"/>
    </row>
    <row r="68" spans="1:8" ht="31.5" customHeight="1" x14ac:dyDescent="0.2">
      <c r="A68" s="60">
        <v>17</v>
      </c>
      <c r="B68" s="63" t="s">
        <v>857</v>
      </c>
      <c r="C68" s="208"/>
      <c r="D68" s="57">
        <v>1405.5</v>
      </c>
      <c r="E68" s="18" t="s">
        <v>858</v>
      </c>
      <c r="F68" s="208"/>
      <c r="G68"/>
      <c r="H68"/>
    </row>
    <row r="69" spans="1:8" ht="24.95" customHeight="1" x14ac:dyDescent="0.2">
      <c r="A69" s="60">
        <v>18</v>
      </c>
      <c r="B69" s="63" t="s">
        <v>859</v>
      </c>
      <c r="C69" s="208"/>
      <c r="D69" s="57">
        <v>9982.44</v>
      </c>
      <c r="E69" s="18" t="s">
        <v>837</v>
      </c>
      <c r="F69" s="208"/>
      <c r="G69"/>
      <c r="H69"/>
    </row>
    <row r="70" spans="1:8" ht="31.5" customHeight="1" x14ac:dyDescent="0.2">
      <c r="A70" s="60">
        <v>19</v>
      </c>
      <c r="B70" s="63" t="s">
        <v>860</v>
      </c>
      <c r="C70" s="208"/>
      <c r="D70" s="57">
        <v>2367.1799999999998</v>
      </c>
      <c r="E70" s="18" t="s">
        <v>861</v>
      </c>
      <c r="F70" s="208"/>
      <c r="G70"/>
      <c r="H70"/>
    </row>
    <row r="71" spans="1:8" ht="42.75" customHeight="1" x14ac:dyDescent="0.2">
      <c r="A71" s="60">
        <v>20</v>
      </c>
      <c r="B71" s="63" t="s">
        <v>862</v>
      </c>
      <c r="C71" s="208"/>
      <c r="D71" s="57">
        <v>6847.97</v>
      </c>
      <c r="E71" s="18" t="s">
        <v>748</v>
      </c>
      <c r="F71" s="208"/>
      <c r="G71"/>
      <c r="H71"/>
    </row>
    <row r="72" spans="1:8" ht="31.5" customHeight="1" x14ac:dyDescent="0.2">
      <c r="A72" s="60">
        <v>21</v>
      </c>
      <c r="B72" s="63" t="s">
        <v>129</v>
      </c>
      <c r="C72" s="208"/>
      <c r="D72" s="57">
        <v>1200</v>
      </c>
      <c r="E72" s="57"/>
      <c r="F72" s="208"/>
      <c r="G72"/>
      <c r="H72"/>
    </row>
    <row r="73" spans="1:8" ht="180.75" customHeight="1" x14ac:dyDescent="0.2">
      <c r="A73" s="60">
        <v>22</v>
      </c>
      <c r="B73" s="63" t="s">
        <v>863</v>
      </c>
      <c r="C73" s="208"/>
      <c r="D73" s="57">
        <v>28243.570000000014</v>
      </c>
      <c r="E73" s="86" t="s">
        <v>864</v>
      </c>
      <c r="F73" s="208"/>
      <c r="G73"/>
      <c r="H73"/>
    </row>
    <row r="74" spans="1:8" ht="33.75" customHeight="1" x14ac:dyDescent="0.2">
      <c r="A74" s="60">
        <v>23</v>
      </c>
      <c r="B74" s="63" t="s">
        <v>865</v>
      </c>
      <c r="C74" s="208"/>
      <c r="D74" s="57">
        <v>18246.22</v>
      </c>
      <c r="E74" s="57"/>
      <c r="F74" s="208"/>
      <c r="G74"/>
      <c r="H74"/>
    </row>
    <row r="75" spans="1:8" ht="24.95" customHeight="1" x14ac:dyDescent="0.2">
      <c r="A75" s="60">
        <v>24</v>
      </c>
      <c r="B75" s="63" t="s">
        <v>866</v>
      </c>
      <c r="C75" s="208"/>
      <c r="D75" s="57">
        <v>1138.48</v>
      </c>
      <c r="E75" s="57"/>
      <c r="F75" s="208"/>
      <c r="G75"/>
      <c r="H75"/>
    </row>
    <row r="76" spans="1:8" ht="24.95" customHeight="1" x14ac:dyDescent="0.2">
      <c r="A76" s="60">
        <v>25</v>
      </c>
      <c r="B76" s="63" t="s">
        <v>404</v>
      </c>
      <c r="C76" s="208"/>
      <c r="D76" s="57">
        <v>5935.19</v>
      </c>
      <c r="E76" s="57"/>
      <c r="F76" s="208"/>
      <c r="G76"/>
      <c r="H76"/>
    </row>
    <row r="77" spans="1:8" ht="24.95" customHeight="1" x14ac:dyDescent="0.2">
      <c r="A77" s="60">
        <v>26</v>
      </c>
      <c r="B77" s="63" t="s">
        <v>867</v>
      </c>
      <c r="C77" s="209"/>
      <c r="D77" s="57">
        <v>4310.3999999999996</v>
      </c>
      <c r="E77" s="57"/>
      <c r="F77" s="209"/>
      <c r="G77"/>
      <c r="H77"/>
    </row>
    <row r="78" spans="1:8" ht="24.95" customHeight="1" x14ac:dyDescent="0.2">
      <c r="A78" s="146" t="s">
        <v>6</v>
      </c>
      <c r="B78" s="148"/>
      <c r="C78" s="52"/>
      <c r="D78" s="53">
        <f>SUM(D52:D77)</f>
        <v>696486.63</v>
      </c>
      <c r="E78" s="61"/>
      <c r="F78" s="12"/>
      <c r="G78"/>
      <c r="H78"/>
    </row>
    <row r="79" spans="1:8" ht="19.5" customHeight="1" x14ac:dyDescent="0.2">
      <c r="A79" s="196" t="s">
        <v>59</v>
      </c>
      <c r="B79" s="196"/>
      <c r="C79" s="196"/>
      <c r="D79" s="196"/>
      <c r="E79" s="196"/>
      <c r="F79" s="196"/>
      <c r="G79" s="196"/>
      <c r="H79" s="196"/>
    </row>
    <row r="80" spans="1:8" ht="18.75" x14ac:dyDescent="0.2">
      <c r="A80" s="10"/>
      <c r="B80" s="10"/>
      <c r="C80" s="10"/>
      <c r="D80" s="10"/>
      <c r="E80" s="10"/>
      <c r="F80" s="10"/>
      <c r="G80" s="35">
        <f>'[1]Оригинал Тариф с 01.07.25'!$BK$51</f>
        <v>643635.28020000004</v>
      </c>
      <c r="H80" s="10"/>
    </row>
    <row r="81" spans="1:8" ht="41.25" customHeight="1" x14ac:dyDescent="0.2">
      <c r="A81" s="155" t="s">
        <v>28</v>
      </c>
      <c r="B81" s="155"/>
      <c r="C81" s="155"/>
      <c r="D81" s="155"/>
      <c r="E81" s="155"/>
      <c r="F81" s="155"/>
      <c r="G81" s="155"/>
      <c r="H81" s="155"/>
    </row>
    <row r="82" spans="1:8" ht="138" customHeight="1" x14ac:dyDescent="0.2">
      <c r="A82" s="6" t="s">
        <v>29</v>
      </c>
      <c r="B82" s="156" t="s">
        <v>30</v>
      </c>
      <c r="C82" s="156"/>
      <c r="D82" s="156" t="s">
        <v>31</v>
      </c>
      <c r="E82" s="156"/>
      <c r="F82" s="156" t="s">
        <v>32</v>
      </c>
      <c r="G82" s="156"/>
    </row>
    <row r="83" spans="1:8" ht="15.75" x14ac:dyDescent="0.2">
      <c r="A83" s="4">
        <v>1</v>
      </c>
      <c r="B83" s="197">
        <v>2</v>
      </c>
      <c r="C83" s="197"/>
      <c r="D83" s="197">
        <v>3</v>
      </c>
      <c r="E83" s="197"/>
      <c r="F83" s="197">
        <v>4</v>
      </c>
      <c r="G83" s="197"/>
    </row>
    <row r="84" spans="1:8" ht="12.75" customHeight="1" x14ac:dyDescent="0.2">
      <c r="A84" s="6"/>
      <c r="B84" s="157">
        <v>2</v>
      </c>
      <c r="C84" s="159"/>
      <c r="D84" s="157">
        <v>0</v>
      </c>
      <c r="E84" s="159"/>
      <c r="F84" s="225">
        <v>69000</v>
      </c>
      <c r="G84" s="226"/>
    </row>
    <row r="85" spans="1:8" ht="107.25" customHeight="1" x14ac:dyDescent="0.2">
      <c r="A85" s="155" t="s">
        <v>33</v>
      </c>
      <c r="B85" s="155"/>
      <c r="C85" s="155"/>
      <c r="D85" s="155"/>
      <c r="E85" s="155"/>
      <c r="F85" s="155"/>
      <c r="G85" s="155"/>
      <c r="H85" s="155"/>
    </row>
    <row r="86" spans="1:8" ht="15.75" x14ac:dyDescent="0.2">
      <c r="A86" s="5"/>
    </row>
    <row r="87" spans="1:8" ht="63" x14ac:dyDescent="0.2">
      <c r="A87" s="6" t="s">
        <v>29</v>
      </c>
      <c r="B87" s="156" t="s">
        <v>34</v>
      </c>
      <c r="C87" s="156"/>
      <c r="D87" s="156" t="s">
        <v>35</v>
      </c>
      <c r="E87" s="156"/>
      <c r="F87" s="6" t="s">
        <v>36</v>
      </c>
      <c r="G87" s="6" t="s">
        <v>37</v>
      </c>
      <c r="H87" s="4" t="s">
        <v>38</v>
      </c>
    </row>
    <row r="88" spans="1:8" ht="15.75" x14ac:dyDescent="0.2">
      <c r="A88" s="6">
        <v>1</v>
      </c>
      <c r="B88" s="156">
        <v>2</v>
      </c>
      <c r="C88" s="156"/>
      <c r="D88" s="156">
        <v>3</v>
      </c>
      <c r="E88" s="156"/>
      <c r="F88" s="6">
        <v>4</v>
      </c>
      <c r="G88" s="6">
        <v>5</v>
      </c>
      <c r="H88" s="4">
        <v>6</v>
      </c>
    </row>
    <row r="89" spans="1:8" ht="47.25" customHeight="1" x14ac:dyDescent="0.2">
      <c r="A89" s="6">
        <v>1</v>
      </c>
      <c r="B89" s="156" t="s">
        <v>39</v>
      </c>
      <c r="C89" s="156"/>
      <c r="D89" s="164">
        <v>1024137.4</v>
      </c>
      <c r="E89" s="164"/>
      <c r="F89" s="4">
        <v>4744737.12</v>
      </c>
      <c r="G89" s="4">
        <v>4830743.71</v>
      </c>
      <c r="H89" s="4">
        <f>F89-G89+D89</f>
        <v>938130.81000000017</v>
      </c>
    </row>
    <row r="90" spans="1:8" ht="44.25" customHeight="1" x14ac:dyDescent="0.2">
      <c r="A90" s="6">
        <v>2</v>
      </c>
      <c r="B90" s="156" t="s">
        <v>40</v>
      </c>
      <c r="C90" s="156"/>
      <c r="D90" s="160">
        <v>26571.599999999999</v>
      </c>
      <c r="E90" s="161"/>
      <c r="F90" s="4">
        <v>88755.76</v>
      </c>
      <c r="G90" s="4">
        <v>91808.07</v>
      </c>
      <c r="H90" s="4">
        <f>F90-G90+D90</f>
        <v>23519.289999999986</v>
      </c>
    </row>
    <row r="91" spans="1:8" ht="15.75" customHeight="1" x14ac:dyDescent="0.2">
      <c r="A91" s="157" t="s">
        <v>22</v>
      </c>
      <c r="B91" s="158"/>
      <c r="C91" s="159"/>
      <c r="D91" s="165"/>
      <c r="E91" s="165"/>
      <c r="F91" s="6"/>
      <c r="G91" s="6"/>
      <c r="H91" s="4"/>
    </row>
    <row r="95" spans="1:8" x14ac:dyDescent="0.2">
      <c r="B95" s="140"/>
      <c r="C95" s="139"/>
    </row>
    <row r="96" spans="1:8" x14ac:dyDescent="0.2">
      <c r="B96" s="140"/>
      <c r="C96" s="139"/>
    </row>
    <row r="97" spans="3:3" x14ac:dyDescent="0.2">
      <c r="C97" s="135"/>
    </row>
    <row r="98" spans="3:3" x14ac:dyDescent="0.2">
      <c r="C98" s="135"/>
    </row>
  </sheetData>
  <mergeCells count="61">
    <mergeCell ref="A47:E47"/>
    <mergeCell ref="C52:C77"/>
    <mergeCell ref="F52:F77"/>
    <mergeCell ref="A78:B78"/>
    <mergeCell ref="A48:E48"/>
    <mergeCell ref="A49:E49"/>
    <mergeCell ref="A91:C91"/>
    <mergeCell ref="D91:E91"/>
    <mergeCell ref="B88:C88"/>
    <mergeCell ref="D88:E88"/>
    <mergeCell ref="B89:C89"/>
    <mergeCell ref="D89:E89"/>
    <mergeCell ref="B90:C90"/>
    <mergeCell ref="D90:E90"/>
    <mergeCell ref="B84:C84"/>
    <mergeCell ref="D84:E84"/>
    <mergeCell ref="F84:G84"/>
    <mergeCell ref="A85:H85"/>
    <mergeCell ref="B87:C87"/>
    <mergeCell ref="D87:E87"/>
    <mergeCell ref="A81:H81"/>
    <mergeCell ref="B82:C82"/>
    <mergeCell ref="D82:E82"/>
    <mergeCell ref="F82:G82"/>
    <mergeCell ref="B83:C83"/>
    <mergeCell ref="D83:E83"/>
    <mergeCell ref="F83:G83"/>
    <mergeCell ref="A79:H79"/>
    <mergeCell ref="A19:H19"/>
    <mergeCell ref="A20:H20"/>
    <mergeCell ref="A23:H23"/>
    <mergeCell ref="A25:H25"/>
    <mergeCell ref="A26:A27"/>
    <mergeCell ref="B26:B27"/>
    <mergeCell ref="C26:C27"/>
    <mergeCell ref="D26:D27"/>
    <mergeCell ref="E26:F26"/>
    <mergeCell ref="G26:H26"/>
    <mergeCell ref="A42:D42"/>
    <mergeCell ref="A43:F43"/>
    <mergeCell ref="A44:E44"/>
    <mergeCell ref="A45:E45"/>
    <mergeCell ref="A46:E46"/>
    <mergeCell ref="A18:H18"/>
    <mergeCell ref="A7:H7"/>
    <mergeCell ref="A8:H8"/>
    <mergeCell ref="A9:H9"/>
    <mergeCell ref="A10:H10"/>
    <mergeCell ref="A11:H11"/>
    <mergeCell ref="A12:H12"/>
    <mergeCell ref="A13:H13"/>
    <mergeCell ref="A14:H14"/>
    <mergeCell ref="A15:H15"/>
    <mergeCell ref="A16:H16"/>
    <mergeCell ref="A17:H17"/>
    <mergeCell ref="A6:H6"/>
    <mergeCell ref="G1:H1"/>
    <mergeCell ref="G2:H2"/>
    <mergeCell ref="G3:H3"/>
    <mergeCell ref="G4:H4"/>
    <mergeCell ref="G5:H5"/>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84D9D-6DA8-4AC5-B3FC-9AA575DCB814}">
  <dimension ref="A1:L81"/>
  <sheetViews>
    <sheetView topLeftCell="A69" workbookViewId="0">
      <selection activeCell="B78" sqref="B78:C81"/>
    </sheetView>
  </sheetViews>
  <sheetFormatPr defaultRowHeight="12.75" x14ac:dyDescent="0.2"/>
  <cols>
    <col min="1" max="1" width="5.83203125" style="7" customWidth="1"/>
    <col min="2" max="2" width="42.33203125" style="7" customWidth="1"/>
    <col min="3" max="3" width="15.664062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115</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01.07.25'!$D$52</f>
        <v>3419</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01.07.25'!$AC$52+'[2]Оригинал Тариф с 01.07.25'!$AE$52)/2</f>
        <v>0.495</v>
      </c>
      <c r="E28" s="20">
        <f>$G$21</f>
        <v>3419</v>
      </c>
      <c r="F28" s="20">
        <f>D28*E28*12</f>
        <v>20308.86</v>
      </c>
      <c r="G28" s="20">
        <f>E28</f>
        <v>3419</v>
      </c>
      <c r="H28" s="20">
        <f>D28*G28*12</f>
        <v>20308.86</v>
      </c>
    </row>
    <row r="29" spans="1:8" ht="25.5" x14ac:dyDescent="0.2">
      <c r="A29" s="29">
        <v>2</v>
      </c>
      <c r="B29" s="30" t="s">
        <v>67</v>
      </c>
      <c r="C29" s="18" t="s">
        <v>15</v>
      </c>
      <c r="D29" s="19">
        <f>('[2]Оригинал Тариф с 01.07.25'!$K$52+'[2]Оригинал Тариф с 01.07.25'!$M$52)/2</f>
        <v>0.185</v>
      </c>
      <c r="E29" s="20">
        <f t="shared" ref="E29:E39" si="0">$G$21</f>
        <v>3419</v>
      </c>
      <c r="F29" s="20">
        <f t="shared" ref="F29:F39" si="1">D29*E29*12</f>
        <v>7590.18</v>
      </c>
      <c r="G29" s="20">
        <f t="shared" ref="G29:G39" si="2">E29</f>
        <v>3419</v>
      </c>
      <c r="H29" s="20">
        <f t="shared" ref="H29:H39" si="3">D29*G29*12</f>
        <v>7590.18</v>
      </c>
    </row>
    <row r="30" spans="1:8" ht="24.75" customHeight="1" x14ac:dyDescent="0.2">
      <c r="A30" s="29">
        <v>3</v>
      </c>
      <c r="B30" s="30" t="s">
        <v>12</v>
      </c>
      <c r="C30" s="18" t="s">
        <v>15</v>
      </c>
      <c r="D30" s="19">
        <f>('[2]Оригинал Тариф с 01.07.25'!$AX$52+'[2]Оригинал Тариф с 01.07.25'!$AZ$52)/2</f>
        <v>1.5249999999999999</v>
      </c>
      <c r="E30" s="20">
        <f t="shared" si="0"/>
        <v>3419</v>
      </c>
      <c r="F30" s="20">
        <f t="shared" si="1"/>
        <v>62567.7</v>
      </c>
      <c r="G30" s="20">
        <f t="shared" si="2"/>
        <v>3419</v>
      </c>
      <c r="H30" s="20">
        <f t="shared" si="3"/>
        <v>62567.7</v>
      </c>
    </row>
    <row r="31" spans="1:8" ht="27.75" customHeight="1" x14ac:dyDescent="0.2">
      <c r="A31" s="29">
        <v>4</v>
      </c>
      <c r="B31" s="30" t="s">
        <v>13</v>
      </c>
      <c r="C31" s="18" t="s">
        <v>15</v>
      </c>
      <c r="D31" s="19">
        <f>('[2]Оригинал Тариф с 01.07.25'!$N$52+'[2]Оригинал Тариф с 01.07.25'!$P$52)/2</f>
        <v>2.89</v>
      </c>
      <c r="E31" s="20">
        <f t="shared" si="0"/>
        <v>3419</v>
      </c>
      <c r="F31" s="20">
        <f t="shared" si="1"/>
        <v>118570.92</v>
      </c>
      <c r="G31" s="20">
        <f t="shared" si="2"/>
        <v>3419</v>
      </c>
      <c r="H31" s="20">
        <f t="shared" si="3"/>
        <v>118570.92</v>
      </c>
    </row>
    <row r="32" spans="1:8" ht="25.5" x14ac:dyDescent="0.2">
      <c r="A32" s="29">
        <v>5</v>
      </c>
      <c r="B32" s="30" t="s">
        <v>23</v>
      </c>
      <c r="C32" s="18" t="s">
        <v>15</v>
      </c>
      <c r="D32" s="19">
        <f>('[2]Оригинал Тариф с 01.07.25'!$H$52+'[2]Оригинал Тариф с 01.07.25'!$J$52)/2</f>
        <v>1.23</v>
      </c>
      <c r="E32" s="20">
        <f t="shared" si="0"/>
        <v>3419</v>
      </c>
      <c r="F32" s="20">
        <f t="shared" si="1"/>
        <v>50464.44</v>
      </c>
      <c r="G32" s="20">
        <f t="shared" si="2"/>
        <v>3419</v>
      </c>
      <c r="H32" s="20">
        <f t="shared" si="3"/>
        <v>50464.44</v>
      </c>
    </row>
    <row r="33" spans="1:12" ht="76.5" x14ac:dyDescent="0.2">
      <c r="A33" s="29">
        <v>6</v>
      </c>
      <c r="B33" s="30" t="s">
        <v>17</v>
      </c>
      <c r="C33" s="18" t="s">
        <v>15</v>
      </c>
      <c r="D33" s="19">
        <f>('[2]Оригинал Тариф с 01.07.25'!$W$52+'[2]Оригинал Тариф с 01.07.25'!$Y$52)/2</f>
        <v>1.1000000000000001</v>
      </c>
      <c r="E33" s="20">
        <f t="shared" si="0"/>
        <v>3419</v>
      </c>
      <c r="F33" s="20">
        <f t="shared" si="1"/>
        <v>45130.8</v>
      </c>
      <c r="G33" s="20">
        <f t="shared" si="2"/>
        <v>3419</v>
      </c>
      <c r="H33" s="20">
        <f t="shared" si="3"/>
        <v>45130.8</v>
      </c>
    </row>
    <row r="34" spans="1:12" ht="76.5" x14ac:dyDescent="0.2">
      <c r="A34" s="29">
        <v>7</v>
      </c>
      <c r="B34" s="30" t="s">
        <v>18</v>
      </c>
      <c r="C34" s="18" t="s">
        <v>15</v>
      </c>
      <c r="D34" s="19">
        <f>('[2]Оригинал Тариф с 01.07.25'!$AI$52+'[2]Оригинал Тариф с 01.07.25'!$AK$52)/2</f>
        <v>1.75</v>
      </c>
      <c r="E34" s="20">
        <f t="shared" si="0"/>
        <v>3419</v>
      </c>
      <c r="F34" s="20">
        <f t="shared" si="1"/>
        <v>71799</v>
      </c>
      <c r="G34" s="20">
        <f t="shared" si="2"/>
        <v>3419</v>
      </c>
      <c r="H34" s="20">
        <f t="shared" si="3"/>
        <v>71799</v>
      </c>
    </row>
    <row r="35" spans="1:12" ht="76.5" x14ac:dyDescent="0.2">
      <c r="A35" s="29">
        <v>8</v>
      </c>
      <c r="B35" s="30" t="s">
        <v>19</v>
      </c>
      <c r="C35" s="18" t="s">
        <v>15</v>
      </c>
      <c r="D35" s="19">
        <f>('[2]Оригинал Тариф с 01.07.25'!$AO$52+'[2]Оригинал Тариф с 01.07.25'!$AQ$52)/2</f>
        <v>0.38</v>
      </c>
      <c r="E35" s="20">
        <f t="shared" si="0"/>
        <v>3419</v>
      </c>
      <c r="F35" s="20">
        <f t="shared" si="1"/>
        <v>15590.64</v>
      </c>
      <c r="G35" s="20">
        <f t="shared" si="2"/>
        <v>3419</v>
      </c>
      <c r="H35" s="20">
        <f t="shared" si="3"/>
        <v>15590.64</v>
      </c>
    </row>
    <row r="36" spans="1:12" ht="60.75" customHeight="1" x14ac:dyDescent="0.2">
      <c r="A36" s="29">
        <v>9</v>
      </c>
      <c r="B36" s="30" t="s">
        <v>20</v>
      </c>
      <c r="C36" s="18" t="s">
        <v>15</v>
      </c>
      <c r="D36" s="19">
        <f>('[2]Оригинал Тариф с 01.07.25'!$AR$52+'[2]Оригинал Тариф с 01.07.25'!$AT$52)/2</f>
        <v>0.13500000000000001</v>
      </c>
      <c r="E36" s="20">
        <f t="shared" si="0"/>
        <v>3419</v>
      </c>
      <c r="F36" s="20">
        <f t="shared" si="1"/>
        <v>5538.7800000000007</v>
      </c>
      <c r="G36" s="20">
        <f t="shared" si="2"/>
        <v>3419</v>
      </c>
      <c r="H36" s="20">
        <f t="shared" si="3"/>
        <v>5538.7800000000007</v>
      </c>
    </row>
    <row r="37" spans="1:12" ht="76.5" x14ac:dyDescent="0.2">
      <c r="A37" s="29">
        <v>10</v>
      </c>
      <c r="B37" s="30" t="s">
        <v>68</v>
      </c>
      <c r="C37" s="18" t="s">
        <v>15</v>
      </c>
      <c r="D37" s="19">
        <f>('[2]Оригинал Тариф с 01.07.25'!$AL$52+'[2]Оригинал Тариф с 01.07.25'!$AN$52)/2</f>
        <v>0.52500000000000002</v>
      </c>
      <c r="E37" s="20">
        <f t="shared" si="0"/>
        <v>3419</v>
      </c>
      <c r="F37" s="20">
        <f t="shared" si="1"/>
        <v>21539.7</v>
      </c>
      <c r="G37" s="20">
        <f t="shared" si="2"/>
        <v>3419</v>
      </c>
      <c r="H37" s="20">
        <f t="shared" si="3"/>
        <v>21539.7</v>
      </c>
    </row>
    <row r="38" spans="1:12" ht="25.5" x14ac:dyDescent="0.2">
      <c r="A38" s="29">
        <v>11</v>
      </c>
      <c r="B38" s="30" t="s">
        <v>14</v>
      </c>
      <c r="C38" s="18" t="s">
        <v>15</v>
      </c>
      <c r="D38" s="19">
        <f>('[2]Оригинал Тариф с 01.07.25'!$AF$52+'[2]Оригинал Тариф с 01.07.25'!$AH$52)/2</f>
        <v>0.65</v>
      </c>
      <c r="E38" s="20">
        <f t="shared" si="0"/>
        <v>3419</v>
      </c>
      <c r="F38" s="20">
        <f t="shared" si="1"/>
        <v>26668.199999999997</v>
      </c>
      <c r="G38" s="20">
        <f t="shared" si="2"/>
        <v>3419</v>
      </c>
      <c r="H38" s="20">
        <f t="shared" si="3"/>
        <v>26668.199999999997</v>
      </c>
    </row>
    <row r="39" spans="1:12" ht="38.25" x14ac:dyDescent="0.2">
      <c r="A39" s="29">
        <v>12</v>
      </c>
      <c r="B39" s="30" t="s">
        <v>21</v>
      </c>
      <c r="C39" s="18" t="s">
        <v>15</v>
      </c>
      <c r="D39" s="19">
        <f>('[2]Оригинал Тариф с 01.07.25'!$Q$52+'[2]Оригинал Тариф с 01.07.25'!$S$52)/2</f>
        <v>2.7800000000000002</v>
      </c>
      <c r="E39" s="20">
        <f t="shared" si="0"/>
        <v>3419</v>
      </c>
      <c r="F39" s="20">
        <f t="shared" si="1"/>
        <v>114057.84000000003</v>
      </c>
      <c r="G39" s="20">
        <f t="shared" si="2"/>
        <v>3419</v>
      </c>
      <c r="H39" s="20">
        <f t="shared" si="3"/>
        <v>114057.84000000003</v>
      </c>
    </row>
    <row r="40" spans="1:12" ht="12.75" customHeight="1" x14ac:dyDescent="0.2">
      <c r="A40" s="212" t="s">
        <v>6</v>
      </c>
      <c r="B40" s="213"/>
      <c r="C40" s="213"/>
      <c r="D40" s="214"/>
      <c r="E40" s="21"/>
      <c r="F40" s="21">
        <f>SUM(F28:F39)</f>
        <v>559827.06000000006</v>
      </c>
      <c r="G40" s="21"/>
      <c r="H40" s="21">
        <f>SUM(H28:H39)</f>
        <v>559827.06000000006</v>
      </c>
    </row>
    <row r="41" spans="1:12" ht="39" customHeight="1" x14ac:dyDescent="0.2">
      <c r="A41" s="155" t="s">
        <v>134</v>
      </c>
      <c r="B41" s="169"/>
      <c r="C41" s="169"/>
      <c r="D41" s="169"/>
      <c r="E41" s="169"/>
      <c r="F41" s="169"/>
      <c r="G41"/>
      <c r="H41"/>
    </row>
    <row r="42" spans="1:12" ht="39" customHeight="1" x14ac:dyDescent="0.2">
      <c r="A42" s="149" t="s">
        <v>135</v>
      </c>
      <c r="B42" s="149"/>
      <c r="C42" s="149"/>
      <c r="D42" s="149"/>
      <c r="E42" s="149"/>
      <c r="F42" s="54">
        <v>-708593.86349999986</v>
      </c>
      <c r="G42"/>
      <c r="H42"/>
    </row>
    <row r="43" spans="1:12" ht="50.25" customHeight="1" x14ac:dyDescent="0.2">
      <c r="A43" s="149" t="s">
        <v>125</v>
      </c>
      <c r="B43" s="149"/>
      <c r="C43" s="149"/>
      <c r="D43" s="149"/>
      <c r="E43" s="149"/>
      <c r="F43" s="54">
        <v>109339.62</v>
      </c>
      <c r="G43"/>
      <c r="H43" s="43"/>
      <c r="I43" s="43"/>
      <c r="J43" s="43"/>
      <c r="K43" s="43"/>
      <c r="L43" s="43"/>
    </row>
    <row r="44" spans="1:12" ht="30.75" customHeight="1" x14ac:dyDescent="0.2">
      <c r="A44" s="170" t="s">
        <v>126</v>
      </c>
      <c r="B44" s="171"/>
      <c r="C44" s="171"/>
      <c r="D44" s="171"/>
      <c r="E44" s="172"/>
      <c r="F44" s="54">
        <f>SUM(F42:F43)</f>
        <v>-599254.24349999987</v>
      </c>
      <c r="G44"/>
      <c r="H44" s="43"/>
      <c r="I44" s="43"/>
      <c r="J44" s="43"/>
      <c r="K44" s="43"/>
      <c r="L44" s="43"/>
    </row>
    <row r="45" spans="1:12" ht="24.75" customHeight="1" x14ac:dyDescent="0.2">
      <c r="A45" s="149" t="s">
        <v>127</v>
      </c>
      <c r="B45" s="149"/>
      <c r="C45" s="149"/>
      <c r="D45" s="149"/>
      <c r="E45" s="149"/>
      <c r="F45" s="54">
        <v>571947.64999999991</v>
      </c>
      <c r="G45"/>
      <c r="H45"/>
      <c r="J45" s="67"/>
    </row>
    <row r="46" spans="1:12" ht="37.5" customHeight="1" x14ac:dyDescent="0.2">
      <c r="A46" s="149" t="s">
        <v>128</v>
      </c>
      <c r="B46" s="149"/>
      <c r="C46" s="149"/>
      <c r="D46" s="149"/>
      <c r="E46" s="149"/>
      <c r="F46" s="62">
        <f>F44-F45</f>
        <v>-1171201.8934999998</v>
      </c>
      <c r="G46"/>
      <c r="H46"/>
    </row>
    <row r="47" spans="1:12" ht="16.5" customHeight="1" x14ac:dyDescent="0.2">
      <c r="A47" s="40"/>
      <c r="B47" s="41"/>
      <c r="C47" s="41"/>
      <c r="D47" s="41"/>
      <c r="E47" s="41"/>
      <c r="F47" s="41"/>
      <c r="G47"/>
      <c r="H47"/>
    </row>
    <row r="48" spans="1:12" ht="145.35" customHeight="1" x14ac:dyDescent="0.2">
      <c r="A48" s="44" t="s">
        <v>1</v>
      </c>
      <c r="B48" s="45" t="s">
        <v>8</v>
      </c>
      <c r="C48" s="46" t="s">
        <v>41</v>
      </c>
      <c r="D48" s="1" t="s">
        <v>9</v>
      </c>
      <c r="E48" s="2" t="s">
        <v>42</v>
      </c>
      <c r="F48" s="2" t="s">
        <v>43</v>
      </c>
      <c r="G48"/>
      <c r="H48"/>
    </row>
    <row r="49" spans="1:8" ht="24.95" customHeight="1" x14ac:dyDescent="0.2">
      <c r="A49" s="60">
        <v>1</v>
      </c>
      <c r="B49" s="63" t="s">
        <v>869</v>
      </c>
      <c r="C49" s="141" t="s">
        <v>130</v>
      </c>
      <c r="D49" s="57">
        <v>71817.820000000007</v>
      </c>
      <c r="E49" s="18" t="s">
        <v>294</v>
      </c>
      <c r="F49" s="207" t="s">
        <v>131</v>
      </c>
      <c r="G49"/>
    </row>
    <row r="50" spans="1:8" ht="24.95" customHeight="1" x14ac:dyDescent="0.2">
      <c r="A50" s="60">
        <v>2</v>
      </c>
      <c r="B50" s="63" t="s">
        <v>870</v>
      </c>
      <c r="C50" s="215"/>
      <c r="D50" s="57">
        <v>5865.74</v>
      </c>
      <c r="E50" s="57"/>
      <c r="F50" s="208"/>
      <c r="G50"/>
    </row>
    <row r="51" spans="1:8" ht="24.95" customHeight="1" x14ac:dyDescent="0.2">
      <c r="A51" s="60">
        <v>3</v>
      </c>
      <c r="B51" s="63" t="s">
        <v>871</v>
      </c>
      <c r="C51" s="215"/>
      <c r="D51" s="57">
        <v>200283.8</v>
      </c>
      <c r="E51" s="18" t="s">
        <v>194</v>
      </c>
      <c r="F51" s="208"/>
      <c r="G51"/>
    </row>
    <row r="52" spans="1:8" ht="24.95" customHeight="1" x14ac:dyDescent="0.2">
      <c r="A52" s="60">
        <v>4</v>
      </c>
      <c r="B52" s="63" t="s">
        <v>872</v>
      </c>
      <c r="C52" s="215"/>
      <c r="D52" s="57">
        <v>958.89</v>
      </c>
      <c r="E52" s="18" t="s">
        <v>188</v>
      </c>
      <c r="F52" s="208"/>
      <c r="G52"/>
    </row>
    <row r="53" spans="1:8" ht="27.75" customHeight="1" x14ac:dyDescent="0.2">
      <c r="A53" s="60">
        <v>5</v>
      </c>
      <c r="B53" s="63" t="s">
        <v>873</v>
      </c>
      <c r="C53" s="215"/>
      <c r="D53" s="57">
        <v>194377.8</v>
      </c>
      <c r="E53" s="18">
        <v>42</v>
      </c>
      <c r="F53" s="208"/>
      <c r="G53"/>
    </row>
    <row r="54" spans="1:8" ht="43.5" customHeight="1" x14ac:dyDescent="0.2">
      <c r="A54" s="60">
        <v>6</v>
      </c>
      <c r="B54" s="63" t="s">
        <v>874</v>
      </c>
      <c r="C54" s="215"/>
      <c r="D54" s="57">
        <v>19025.62</v>
      </c>
      <c r="E54" s="18" t="s">
        <v>875</v>
      </c>
      <c r="F54" s="208"/>
      <c r="G54"/>
    </row>
    <row r="55" spans="1:8" ht="39" customHeight="1" x14ac:dyDescent="0.2">
      <c r="A55" s="60">
        <v>7</v>
      </c>
      <c r="B55" s="63" t="s">
        <v>876</v>
      </c>
      <c r="C55" s="215"/>
      <c r="D55" s="57">
        <v>20582.52</v>
      </c>
      <c r="E55" s="18" t="s">
        <v>877</v>
      </c>
      <c r="F55" s="208"/>
      <c r="G55"/>
    </row>
    <row r="56" spans="1:8" ht="24.95" customHeight="1" x14ac:dyDescent="0.2">
      <c r="A56" s="60">
        <v>8</v>
      </c>
      <c r="B56" s="63" t="s">
        <v>878</v>
      </c>
      <c r="C56" s="215"/>
      <c r="D56" s="57">
        <v>32278.83</v>
      </c>
      <c r="E56" s="18" t="s">
        <v>879</v>
      </c>
      <c r="F56" s="208"/>
      <c r="G56"/>
    </row>
    <row r="57" spans="1:8" ht="24.95" customHeight="1" x14ac:dyDescent="0.2">
      <c r="A57" s="60">
        <v>9</v>
      </c>
      <c r="B57" s="63" t="s">
        <v>880</v>
      </c>
      <c r="C57" s="215"/>
      <c r="D57" s="57">
        <v>4937.9900000000007</v>
      </c>
      <c r="E57" s="18" t="s">
        <v>340</v>
      </c>
      <c r="F57" s="208"/>
      <c r="G57"/>
    </row>
    <row r="58" spans="1:8" ht="26.25" customHeight="1" x14ac:dyDescent="0.2">
      <c r="A58" s="60">
        <v>10</v>
      </c>
      <c r="B58" s="63" t="s">
        <v>881</v>
      </c>
      <c r="C58" s="215"/>
      <c r="D58" s="57">
        <v>1495.56</v>
      </c>
      <c r="E58" s="18" t="s">
        <v>145</v>
      </c>
      <c r="F58" s="208"/>
      <c r="G58"/>
    </row>
    <row r="59" spans="1:8" ht="24.95" customHeight="1" x14ac:dyDescent="0.2">
      <c r="A59" s="60">
        <v>11</v>
      </c>
      <c r="B59" s="63" t="s">
        <v>129</v>
      </c>
      <c r="C59" s="215"/>
      <c r="D59" s="57">
        <v>1200</v>
      </c>
      <c r="E59" s="18"/>
      <c r="F59" s="208"/>
      <c r="G59"/>
    </row>
    <row r="60" spans="1:8" ht="168.75" customHeight="1" x14ac:dyDescent="0.2">
      <c r="A60" s="60">
        <v>12</v>
      </c>
      <c r="B60" s="63" t="s">
        <v>882</v>
      </c>
      <c r="C60" s="216"/>
      <c r="D60" s="57">
        <v>19123.079999999998</v>
      </c>
      <c r="E60" s="18" t="s">
        <v>883</v>
      </c>
      <c r="F60" s="209"/>
      <c r="G60"/>
    </row>
    <row r="61" spans="1:8" ht="24.95" customHeight="1" x14ac:dyDescent="0.2">
      <c r="A61" s="146" t="s">
        <v>6</v>
      </c>
      <c r="B61" s="148"/>
      <c r="C61" s="52"/>
      <c r="D61" s="53">
        <f>SUM(D49:D60)</f>
        <v>571947.65</v>
      </c>
      <c r="E61" s="61"/>
      <c r="F61" s="12"/>
      <c r="G61"/>
    </row>
    <row r="62" spans="1:8" ht="19.5" customHeight="1" x14ac:dyDescent="0.2">
      <c r="A62" s="196" t="s">
        <v>59</v>
      </c>
      <c r="B62" s="196"/>
      <c r="C62" s="196"/>
      <c r="D62" s="196"/>
      <c r="E62" s="196"/>
      <c r="F62" s="196"/>
      <c r="G62" s="196"/>
      <c r="H62" s="196"/>
    </row>
    <row r="63" spans="1:8" ht="27.75" customHeight="1" x14ac:dyDescent="0.2">
      <c r="A63" s="10"/>
      <c r="B63" s="10"/>
      <c r="C63" s="10"/>
      <c r="D63" s="10"/>
      <c r="E63" s="10"/>
      <c r="F63" s="10"/>
      <c r="G63" s="33">
        <f>'[1]Оригинал Тариф с 01.07.25'!$BK$52</f>
        <v>203498.88</v>
      </c>
      <c r="H63" s="10"/>
    </row>
    <row r="64" spans="1:8" ht="41.25" customHeight="1" x14ac:dyDescent="0.2">
      <c r="A64" s="155" t="s">
        <v>28</v>
      </c>
      <c r="B64" s="155"/>
      <c r="C64" s="155"/>
      <c r="D64" s="155"/>
      <c r="E64" s="155"/>
      <c r="F64" s="155"/>
      <c r="G64" s="155"/>
      <c r="H64" s="155"/>
    </row>
    <row r="65" spans="1:8" ht="138" customHeight="1" x14ac:dyDescent="0.2">
      <c r="A65" s="6" t="s">
        <v>29</v>
      </c>
      <c r="B65" s="156" t="s">
        <v>30</v>
      </c>
      <c r="C65" s="156"/>
      <c r="D65" s="156" t="s">
        <v>31</v>
      </c>
      <c r="E65" s="156"/>
      <c r="F65" s="156" t="s">
        <v>32</v>
      </c>
      <c r="G65" s="156"/>
    </row>
    <row r="66" spans="1:8" ht="15.75" x14ac:dyDescent="0.2">
      <c r="A66" s="4">
        <v>1</v>
      </c>
      <c r="B66" s="197">
        <v>2</v>
      </c>
      <c r="C66" s="197"/>
      <c r="D66" s="197">
        <v>3</v>
      </c>
      <c r="E66" s="197"/>
      <c r="F66" s="197">
        <v>4</v>
      </c>
      <c r="G66" s="197"/>
    </row>
    <row r="67" spans="1:8" ht="12.75" customHeight="1" x14ac:dyDescent="0.2">
      <c r="A67" s="6"/>
      <c r="B67" s="157">
        <v>0</v>
      </c>
      <c r="C67" s="159"/>
      <c r="D67" s="157">
        <v>0</v>
      </c>
      <c r="E67" s="159"/>
      <c r="F67" s="225">
        <v>0</v>
      </c>
      <c r="G67" s="226"/>
    </row>
    <row r="68" spans="1:8" ht="119.25" customHeight="1" x14ac:dyDescent="0.2">
      <c r="A68" s="155" t="s">
        <v>33</v>
      </c>
      <c r="B68" s="155"/>
      <c r="C68" s="155"/>
      <c r="D68" s="155"/>
      <c r="E68" s="155"/>
      <c r="F68" s="155"/>
      <c r="G68" s="155"/>
      <c r="H68" s="155"/>
    </row>
    <row r="69" spans="1:8" ht="15.75" x14ac:dyDescent="0.2">
      <c r="A69" s="5"/>
    </row>
    <row r="70" spans="1:8" ht="78.75" x14ac:dyDescent="0.2">
      <c r="A70" s="6" t="s">
        <v>29</v>
      </c>
      <c r="B70" s="156" t="s">
        <v>34</v>
      </c>
      <c r="C70" s="156"/>
      <c r="D70" s="156" t="s">
        <v>35</v>
      </c>
      <c r="E70" s="156"/>
      <c r="F70" s="6" t="s">
        <v>36</v>
      </c>
      <c r="G70" s="6" t="s">
        <v>37</v>
      </c>
      <c r="H70" s="4" t="s">
        <v>38</v>
      </c>
    </row>
    <row r="71" spans="1:8" ht="15.75" x14ac:dyDescent="0.2">
      <c r="A71" s="4">
        <v>1</v>
      </c>
      <c r="B71" s="197">
        <v>2</v>
      </c>
      <c r="C71" s="197"/>
      <c r="D71" s="197">
        <v>3</v>
      </c>
      <c r="E71" s="197"/>
      <c r="F71" s="4">
        <v>4</v>
      </c>
      <c r="G71" s="4">
        <v>5</v>
      </c>
      <c r="H71" s="4">
        <v>6</v>
      </c>
    </row>
    <row r="72" spans="1:8" ht="47.25" customHeight="1" x14ac:dyDescent="0.2">
      <c r="A72" s="6">
        <v>1</v>
      </c>
      <c r="B72" s="156" t="s">
        <v>39</v>
      </c>
      <c r="C72" s="156"/>
      <c r="D72" s="164">
        <v>54811.78</v>
      </c>
      <c r="E72" s="164"/>
      <c r="F72" s="4">
        <v>1173182.95</v>
      </c>
      <c r="G72" s="4">
        <v>1199961.1100000001</v>
      </c>
      <c r="H72" s="4">
        <f>F72-G72+D72</f>
        <v>28033.61999999985</v>
      </c>
    </row>
    <row r="73" spans="1:8" ht="44.25" customHeight="1" x14ac:dyDescent="0.2">
      <c r="A73" s="6">
        <v>2</v>
      </c>
      <c r="B73" s="156" t="s">
        <v>40</v>
      </c>
      <c r="C73" s="156"/>
      <c r="D73" s="160">
        <v>0</v>
      </c>
      <c r="E73" s="161"/>
      <c r="F73" s="4">
        <v>3253.88</v>
      </c>
      <c r="G73" s="4">
        <v>0</v>
      </c>
      <c r="H73" s="4">
        <f>F73-G73+D73</f>
        <v>3253.88</v>
      </c>
    </row>
    <row r="74" spans="1:8" ht="15.75" customHeight="1" x14ac:dyDescent="0.2">
      <c r="A74" s="157" t="s">
        <v>22</v>
      </c>
      <c r="B74" s="158"/>
      <c r="C74" s="159"/>
      <c r="D74" s="165"/>
      <c r="E74" s="165"/>
      <c r="F74" s="6"/>
      <c r="G74" s="6"/>
      <c r="H74" s="4"/>
    </row>
    <row r="78" spans="1:8" x14ac:dyDescent="0.2">
      <c r="B78" s="140"/>
      <c r="C78" s="139"/>
    </row>
    <row r="79" spans="1:8" x14ac:dyDescent="0.2">
      <c r="B79" s="140"/>
      <c r="C79" s="139"/>
    </row>
    <row r="80" spans="1:8" x14ac:dyDescent="0.2">
      <c r="C80" s="135"/>
    </row>
    <row r="81" spans="3:3" x14ac:dyDescent="0.2">
      <c r="C81" s="135"/>
    </row>
  </sheetData>
  <mergeCells count="60">
    <mergeCell ref="A41:F41"/>
    <mergeCell ref="A42:E42"/>
    <mergeCell ref="A43:E43"/>
    <mergeCell ref="A44:E44"/>
    <mergeCell ref="A45:E45"/>
    <mergeCell ref="A74:C74"/>
    <mergeCell ref="D74:E74"/>
    <mergeCell ref="B71:C71"/>
    <mergeCell ref="D71:E71"/>
    <mergeCell ref="B72:C72"/>
    <mergeCell ref="D72:E72"/>
    <mergeCell ref="B73:C73"/>
    <mergeCell ref="D73:E73"/>
    <mergeCell ref="B67:C67"/>
    <mergeCell ref="D67:E67"/>
    <mergeCell ref="F67:G67"/>
    <mergeCell ref="A68:H68"/>
    <mergeCell ref="B70:C70"/>
    <mergeCell ref="D70:E70"/>
    <mergeCell ref="A64:H64"/>
    <mergeCell ref="B65:C65"/>
    <mergeCell ref="D65:E65"/>
    <mergeCell ref="F65:G65"/>
    <mergeCell ref="B66:C66"/>
    <mergeCell ref="D66:E66"/>
    <mergeCell ref="F66:G66"/>
    <mergeCell ref="A62:H62"/>
    <mergeCell ref="A19:H19"/>
    <mergeCell ref="A20:H20"/>
    <mergeCell ref="A23:H23"/>
    <mergeCell ref="A25:H25"/>
    <mergeCell ref="A26:A27"/>
    <mergeCell ref="B26:B27"/>
    <mergeCell ref="C26:C27"/>
    <mergeCell ref="D26:D27"/>
    <mergeCell ref="E26:F26"/>
    <mergeCell ref="G26:H26"/>
    <mergeCell ref="A40:D40"/>
    <mergeCell ref="A61:B61"/>
    <mergeCell ref="A46:E46"/>
    <mergeCell ref="C49:C60"/>
    <mergeCell ref="F49:F60"/>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7DDD9-D7E2-4A84-AFC9-59227A5CA167}">
  <dimension ref="A1:L78"/>
  <sheetViews>
    <sheetView topLeftCell="A69" workbookViewId="0">
      <selection activeCell="B75" sqref="B75:C78"/>
    </sheetView>
  </sheetViews>
  <sheetFormatPr defaultRowHeight="12.75" x14ac:dyDescent="0.2"/>
  <cols>
    <col min="1" max="1" width="5.83203125" style="7" customWidth="1"/>
    <col min="2" max="2" width="42.33203125" style="7" customWidth="1"/>
    <col min="3"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116</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01.07.25'!$D$53</f>
        <v>5744.6</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01.07.25'!$AC$53+'[2]Оригинал Тариф с 01.07.25'!$AE$53)/2</f>
        <v>0.495</v>
      </c>
      <c r="E28" s="20">
        <f>$G$21</f>
        <v>5744.6</v>
      </c>
      <c r="F28" s="20">
        <f>D28*E28*12</f>
        <v>34122.923999999999</v>
      </c>
      <c r="G28" s="20">
        <f>E28</f>
        <v>5744.6</v>
      </c>
      <c r="H28" s="20">
        <f>D28*G28*12</f>
        <v>34122.923999999999</v>
      </c>
    </row>
    <row r="29" spans="1:8" ht="25.5" x14ac:dyDescent="0.2">
      <c r="A29" s="29">
        <v>2</v>
      </c>
      <c r="B29" s="30" t="s">
        <v>67</v>
      </c>
      <c r="C29" s="18" t="s">
        <v>15</v>
      </c>
      <c r="D29" s="19">
        <f>('[2]Оригинал Тариф с 01.07.25'!$K$53+'[2]Оригинал Тариф с 01.07.25'!$M$53)/2</f>
        <v>0.185</v>
      </c>
      <c r="E29" s="20">
        <f t="shared" ref="E29:E38" si="0">$G$21</f>
        <v>5744.6</v>
      </c>
      <c r="F29" s="20">
        <f t="shared" ref="F29:F38" si="1">D29*E29*12</f>
        <v>12753.011999999999</v>
      </c>
      <c r="G29" s="20">
        <f t="shared" ref="G29:G38" si="2">E29</f>
        <v>5744.6</v>
      </c>
      <c r="H29" s="20">
        <f t="shared" ref="H29:H38" si="3">D29*G29*12</f>
        <v>12753.011999999999</v>
      </c>
    </row>
    <row r="30" spans="1:8" ht="24.75" customHeight="1" x14ac:dyDescent="0.2">
      <c r="A30" s="29">
        <v>3</v>
      </c>
      <c r="B30" s="30" t="s">
        <v>12</v>
      </c>
      <c r="C30" s="18" t="s">
        <v>15</v>
      </c>
      <c r="D30" s="19">
        <f>('[2]Оригинал Тариф с 01.07.25'!$AX$53+'[2]Оригинал Тариф с 01.07.25'!$AZ$53)/2</f>
        <v>1.5249999999999999</v>
      </c>
      <c r="E30" s="20">
        <f t="shared" si="0"/>
        <v>5744.6</v>
      </c>
      <c r="F30" s="20">
        <f t="shared" si="1"/>
        <v>105126.18</v>
      </c>
      <c r="G30" s="20">
        <f t="shared" si="2"/>
        <v>5744.6</v>
      </c>
      <c r="H30" s="20">
        <f t="shared" si="3"/>
        <v>105126.18</v>
      </c>
    </row>
    <row r="31" spans="1:8" ht="27.75" customHeight="1" x14ac:dyDescent="0.2">
      <c r="A31" s="29">
        <v>4</v>
      </c>
      <c r="B31" s="30" t="s">
        <v>13</v>
      </c>
      <c r="C31" s="18" t="s">
        <v>15</v>
      </c>
      <c r="D31" s="19">
        <f>('[2]Оригинал Тариф с 01.07.25'!$N$53+'[2]Оригинал Тариф с 01.07.25'!$P$53)/2</f>
        <v>2.88</v>
      </c>
      <c r="E31" s="20">
        <f t="shared" si="0"/>
        <v>5744.6</v>
      </c>
      <c r="F31" s="20">
        <f t="shared" si="1"/>
        <v>198533.37599999999</v>
      </c>
      <c r="G31" s="20">
        <f t="shared" si="2"/>
        <v>5744.6</v>
      </c>
      <c r="H31" s="20">
        <f t="shared" si="3"/>
        <v>198533.37599999999</v>
      </c>
    </row>
    <row r="32" spans="1:8" ht="25.5" x14ac:dyDescent="0.2">
      <c r="A32" s="29">
        <v>5</v>
      </c>
      <c r="B32" s="30" t="s">
        <v>23</v>
      </c>
      <c r="C32" s="18" t="s">
        <v>15</v>
      </c>
      <c r="D32" s="19">
        <f>('[2]Оригинал Тариф с 01.07.25'!$H$53+'[2]Оригинал Тариф с 01.07.25'!$J$53)/2</f>
        <v>1.23</v>
      </c>
      <c r="E32" s="20">
        <f t="shared" si="0"/>
        <v>5744.6</v>
      </c>
      <c r="F32" s="20">
        <f t="shared" si="1"/>
        <v>84790.296000000002</v>
      </c>
      <c r="G32" s="20">
        <f t="shared" si="2"/>
        <v>5744.6</v>
      </c>
      <c r="H32" s="20">
        <f t="shared" si="3"/>
        <v>84790.296000000002</v>
      </c>
    </row>
    <row r="33" spans="1:12" ht="76.5" x14ac:dyDescent="0.2">
      <c r="A33" s="29">
        <v>6</v>
      </c>
      <c r="B33" s="30" t="s">
        <v>17</v>
      </c>
      <c r="C33" s="18" t="s">
        <v>15</v>
      </c>
      <c r="D33" s="19">
        <f>('[2]Оригинал Тариф с 01.07.25'!$W$53+'[2]Оригинал Тариф с 01.07.25'!$Y$53)/2</f>
        <v>1.04</v>
      </c>
      <c r="E33" s="20">
        <f t="shared" si="0"/>
        <v>5744.6</v>
      </c>
      <c r="F33" s="20">
        <f t="shared" si="1"/>
        <v>71692.608000000007</v>
      </c>
      <c r="G33" s="20">
        <f t="shared" si="2"/>
        <v>5744.6</v>
      </c>
      <c r="H33" s="20">
        <f t="shared" si="3"/>
        <v>71692.608000000007</v>
      </c>
    </row>
    <row r="34" spans="1:12" ht="76.5" x14ac:dyDescent="0.2">
      <c r="A34" s="29">
        <v>7</v>
      </c>
      <c r="B34" s="30" t="s">
        <v>18</v>
      </c>
      <c r="C34" s="18" t="s">
        <v>15</v>
      </c>
      <c r="D34" s="19">
        <f>('[2]Оригинал Тариф с 01.07.25'!$AI$53+'[2]Оригинал Тариф с 01.07.25'!$AK$53)/2</f>
        <v>1.75</v>
      </c>
      <c r="E34" s="20">
        <f t="shared" si="0"/>
        <v>5744.6</v>
      </c>
      <c r="F34" s="20">
        <f t="shared" si="1"/>
        <v>120636.6</v>
      </c>
      <c r="G34" s="20">
        <f t="shared" si="2"/>
        <v>5744.6</v>
      </c>
      <c r="H34" s="20">
        <f t="shared" si="3"/>
        <v>120636.6</v>
      </c>
    </row>
    <row r="35" spans="1:12" ht="76.5" x14ac:dyDescent="0.2">
      <c r="A35" s="29">
        <v>8</v>
      </c>
      <c r="B35" s="30" t="s">
        <v>19</v>
      </c>
      <c r="C35" s="18" t="s">
        <v>15</v>
      </c>
      <c r="D35" s="19">
        <f>('[2]Оригинал Тариф с 01.07.25'!$AO$53+'[2]Оригинал Тариф с 01.07.25'!$AQ$53)/2</f>
        <v>0.38</v>
      </c>
      <c r="E35" s="20">
        <f t="shared" si="0"/>
        <v>5744.6</v>
      </c>
      <c r="F35" s="20">
        <f t="shared" si="1"/>
        <v>26195.376000000004</v>
      </c>
      <c r="G35" s="20">
        <f t="shared" si="2"/>
        <v>5744.6</v>
      </c>
      <c r="H35" s="20">
        <f t="shared" si="3"/>
        <v>26195.376000000004</v>
      </c>
    </row>
    <row r="36" spans="1:12" ht="60.75" customHeight="1" x14ac:dyDescent="0.2">
      <c r="A36" s="29">
        <v>9</v>
      </c>
      <c r="B36" s="30" t="s">
        <v>20</v>
      </c>
      <c r="C36" s="18" t="s">
        <v>15</v>
      </c>
      <c r="D36" s="19">
        <f>('[2]Оригинал Тариф с 01.07.25'!$AR$53+'[2]Оригинал Тариф с 01.07.25'!$AT$53)/2</f>
        <v>0.13500000000000001</v>
      </c>
      <c r="E36" s="20">
        <f t="shared" si="0"/>
        <v>5744.6</v>
      </c>
      <c r="F36" s="20">
        <f t="shared" si="1"/>
        <v>9306.2520000000004</v>
      </c>
      <c r="G36" s="20">
        <f t="shared" si="2"/>
        <v>5744.6</v>
      </c>
      <c r="H36" s="20">
        <f t="shared" si="3"/>
        <v>9306.2520000000004</v>
      </c>
    </row>
    <row r="37" spans="1:12" ht="25.5" x14ac:dyDescent="0.2">
      <c r="A37" s="29">
        <v>10</v>
      </c>
      <c r="B37" s="30" t="s">
        <v>14</v>
      </c>
      <c r="C37" s="18" t="s">
        <v>15</v>
      </c>
      <c r="D37" s="19">
        <f>('[2]Оригинал Тариф с 01.07.25'!$AF$53+'[2]Оригинал Тариф с 01.07.25'!$AH$53)/2</f>
        <v>0.61499999999999999</v>
      </c>
      <c r="E37" s="20">
        <f t="shared" si="0"/>
        <v>5744.6</v>
      </c>
      <c r="F37" s="20">
        <f t="shared" si="1"/>
        <v>42395.148000000001</v>
      </c>
      <c r="G37" s="20">
        <f t="shared" si="2"/>
        <v>5744.6</v>
      </c>
      <c r="H37" s="20">
        <f t="shared" si="3"/>
        <v>42395.148000000001</v>
      </c>
    </row>
    <row r="38" spans="1:12" ht="38.25" x14ac:dyDescent="0.2">
      <c r="A38" s="29">
        <v>11</v>
      </c>
      <c r="B38" s="30" t="s">
        <v>21</v>
      </c>
      <c r="C38" s="18" t="s">
        <v>15</v>
      </c>
      <c r="D38" s="19">
        <f>('[2]Оригинал Тариф с 01.07.25'!$Q$53+'[2]Оригинал Тариф с 01.07.25'!$S$53)/2</f>
        <v>2.77</v>
      </c>
      <c r="E38" s="20">
        <f t="shared" si="0"/>
        <v>5744.6</v>
      </c>
      <c r="F38" s="20">
        <f t="shared" si="1"/>
        <v>190950.50400000002</v>
      </c>
      <c r="G38" s="20">
        <f t="shared" si="2"/>
        <v>5744.6</v>
      </c>
      <c r="H38" s="20">
        <f t="shared" si="3"/>
        <v>190950.50400000002</v>
      </c>
    </row>
    <row r="39" spans="1:12" ht="12.75" customHeight="1" x14ac:dyDescent="0.2">
      <c r="A39" s="212" t="s">
        <v>6</v>
      </c>
      <c r="B39" s="213"/>
      <c r="C39" s="213"/>
      <c r="D39" s="214"/>
      <c r="E39" s="21"/>
      <c r="F39" s="21">
        <f>SUM(F28:F38)</f>
        <v>896502.27600000007</v>
      </c>
      <c r="G39" s="21"/>
      <c r="H39" s="21">
        <f>SUM(H28:H38)</f>
        <v>896502.27600000007</v>
      </c>
    </row>
    <row r="40" spans="1:12" ht="39" customHeight="1" x14ac:dyDescent="0.2">
      <c r="A40" s="155" t="s">
        <v>134</v>
      </c>
      <c r="B40" s="169"/>
      <c r="C40" s="169"/>
      <c r="D40" s="169"/>
      <c r="E40" s="169"/>
      <c r="F40" s="169"/>
      <c r="G40"/>
      <c r="H40"/>
    </row>
    <row r="41" spans="1:12" ht="26.25" customHeight="1" x14ac:dyDescent="0.2">
      <c r="A41" s="232" t="s">
        <v>135</v>
      </c>
      <c r="B41" s="232"/>
      <c r="C41" s="232"/>
      <c r="D41" s="232"/>
      <c r="E41" s="232"/>
      <c r="F41" s="54">
        <v>-180251.58200000008</v>
      </c>
      <c r="G41"/>
      <c r="H41"/>
    </row>
    <row r="42" spans="1:12" ht="50.25" customHeight="1" x14ac:dyDescent="0.2">
      <c r="A42" s="232" t="s">
        <v>125</v>
      </c>
      <c r="B42" s="232"/>
      <c r="C42" s="232"/>
      <c r="D42" s="232"/>
      <c r="E42" s="232"/>
      <c r="F42" s="54">
        <v>227830.83600000001</v>
      </c>
      <c r="G42"/>
      <c r="H42" s="43"/>
      <c r="I42" s="43"/>
      <c r="J42" s="43"/>
      <c r="K42" s="43"/>
      <c r="L42" s="43"/>
    </row>
    <row r="43" spans="1:12" ht="30.75" customHeight="1" x14ac:dyDescent="0.2">
      <c r="A43" s="233" t="s">
        <v>126</v>
      </c>
      <c r="B43" s="234"/>
      <c r="C43" s="234"/>
      <c r="D43" s="234"/>
      <c r="E43" s="235"/>
      <c r="F43" s="54">
        <f>SUM(F41:F42)</f>
        <v>47579.253999999928</v>
      </c>
      <c r="G43"/>
      <c r="H43" s="43"/>
      <c r="I43" s="43"/>
      <c r="J43" s="43"/>
      <c r="K43" s="43"/>
      <c r="L43" s="43"/>
    </row>
    <row r="44" spans="1:12" ht="24.75" customHeight="1" x14ac:dyDescent="0.2">
      <c r="A44" s="232" t="s">
        <v>127</v>
      </c>
      <c r="B44" s="232"/>
      <c r="C44" s="232"/>
      <c r="D44" s="232"/>
      <c r="E44" s="232"/>
      <c r="F44" s="54">
        <v>150826.10999999999</v>
      </c>
      <c r="G44"/>
      <c r="H44"/>
    </row>
    <row r="45" spans="1:12" ht="27" customHeight="1" x14ac:dyDescent="0.2">
      <c r="A45" s="232" t="s">
        <v>128</v>
      </c>
      <c r="B45" s="232"/>
      <c r="C45" s="232"/>
      <c r="D45" s="232"/>
      <c r="E45" s="232"/>
      <c r="F45" s="62">
        <f>F43-F44</f>
        <v>-103246.85600000006</v>
      </c>
      <c r="G45"/>
      <c r="H45"/>
    </row>
    <row r="46" spans="1:12" ht="16.5" customHeight="1" x14ac:dyDescent="0.2">
      <c r="A46" s="40"/>
      <c r="B46" s="41"/>
      <c r="C46" s="41"/>
      <c r="D46" s="41"/>
      <c r="E46" s="41"/>
      <c r="F46" s="41"/>
      <c r="G46"/>
      <c r="H46"/>
    </row>
    <row r="47" spans="1:12" ht="145.35" customHeight="1" x14ac:dyDescent="0.2">
      <c r="A47" s="44" t="s">
        <v>1</v>
      </c>
      <c r="B47" s="45" t="s">
        <v>8</v>
      </c>
      <c r="C47" s="46" t="s">
        <v>41</v>
      </c>
      <c r="D47" s="1" t="s">
        <v>9</v>
      </c>
      <c r="E47" s="2" t="s">
        <v>42</v>
      </c>
      <c r="F47" s="2" t="s">
        <v>43</v>
      </c>
      <c r="G47"/>
      <c r="H47"/>
    </row>
    <row r="48" spans="1:12" ht="24.95" customHeight="1" x14ac:dyDescent="0.2">
      <c r="A48" s="60">
        <v>1</v>
      </c>
      <c r="B48" s="63" t="s">
        <v>884</v>
      </c>
      <c r="C48" s="207" t="s">
        <v>130</v>
      </c>
      <c r="D48" s="57">
        <v>527.35</v>
      </c>
      <c r="E48" s="18" t="s">
        <v>133</v>
      </c>
      <c r="F48" s="207" t="s">
        <v>131</v>
      </c>
      <c r="G48"/>
    </row>
    <row r="49" spans="1:8" ht="24.95" customHeight="1" x14ac:dyDescent="0.2">
      <c r="A49" s="60">
        <v>2</v>
      </c>
      <c r="B49" s="63" t="s">
        <v>885</v>
      </c>
      <c r="C49" s="208"/>
      <c r="D49" s="57">
        <v>1790.67</v>
      </c>
      <c r="E49" s="57"/>
      <c r="F49" s="208"/>
      <c r="G49"/>
    </row>
    <row r="50" spans="1:8" ht="24.95" customHeight="1" x14ac:dyDescent="0.2">
      <c r="A50" s="60">
        <v>3</v>
      </c>
      <c r="B50" s="63" t="s">
        <v>886</v>
      </c>
      <c r="C50" s="208"/>
      <c r="D50" s="57">
        <v>43926.78</v>
      </c>
      <c r="E50" s="18" t="s">
        <v>133</v>
      </c>
      <c r="F50" s="208"/>
      <c r="G50"/>
    </row>
    <row r="51" spans="1:8" ht="24.95" customHeight="1" x14ac:dyDescent="0.2">
      <c r="A51" s="60">
        <v>4</v>
      </c>
      <c r="B51" s="63" t="s">
        <v>887</v>
      </c>
      <c r="C51" s="208"/>
      <c r="D51" s="57">
        <v>3678.25</v>
      </c>
      <c r="E51" s="18" t="s">
        <v>133</v>
      </c>
      <c r="F51" s="208"/>
      <c r="G51"/>
    </row>
    <row r="52" spans="1:8" ht="24.95" customHeight="1" x14ac:dyDescent="0.2">
      <c r="A52" s="60">
        <v>5</v>
      </c>
      <c r="B52" s="63" t="s">
        <v>888</v>
      </c>
      <c r="C52" s="208"/>
      <c r="D52" s="57">
        <v>54853.65</v>
      </c>
      <c r="E52" s="18" t="s">
        <v>889</v>
      </c>
      <c r="F52" s="208"/>
      <c r="G52"/>
    </row>
    <row r="53" spans="1:8" ht="24.95" customHeight="1" x14ac:dyDescent="0.2">
      <c r="A53" s="60">
        <v>6</v>
      </c>
      <c r="B53" s="63" t="s">
        <v>890</v>
      </c>
      <c r="C53" s="208"/>
      <c r="D53" s="57">
        <v>663.48</v>
      </c>
      <c r="E53" s="57"/>
      <c r="F53" s="208"/>
      <c r="G53"/>
    </row>
    <row r="54" spans="1:8" ht="24.95" customHeight="1" x14ac:dyDescent="0.2">
      <c r="A54" s="60">
        <v>7</v>
      </c>
      <c r="B54" s="63" t="s">
        <v>891</v>
      </c>
      <c r="C54" s="208"/>
      <c r="D54" s="57">
        <v>477.05</v>
      </c>
      <c r="E54" s="57" t="s">
        <v>133</v>
      </c>
      <c r="F54" s="208"/>
      <c r="G54"/>
    </row>
    <row r="55" spans="1:8" ht="54.75" customHeight="1" x14ac:dyDescent="0.2">
      <c r="A55" s="60">
        <v>8</v>
      </c>
      <c r="B55" s="63" t="s">
        <v>892</v>
      </c>
      <c r="C55" s="208"/>
      <c r="D55" s="57">
        <v>41241.699999999997</v>
      </c>
      <c r="E55" s="18" t="s">
        <v>893</v>
      </c>
      <c r="F55" s="208"/>
      <c r="G55"/>
    </row>
    <row r="56" spans="1:8" ht="24.95" customHeight="1" x14ac:dyDescent="0.2">
      <c r="A56" s="60">
        <v>9</v>
      </c>
      <c r="B56" s="63" t="s">
        <v>129</v>
      </c>
      <c r="C56" s="208"/>
      <c r="D56" s="57">
        <v>1200</v>
      </c>
      <c r="E56" s="57"/>
      <c r="F56" s="208"/>
      <c r="G56"/>
    </row>
    <row r="57" spans="1:8" ht="63" customHeight="1" x14ac:dyDescent="0.2">
      <c r="A57" s="60">
        <v>10</v>
      </c>
      <c r="B57" s="63" t="s">
        <v>894</v>
      </c>
      <c r="C57" s="209"/>
      <c r="D57" s="57">
        <v>2467.1800000000003</v>
      </c>
      <c r="E57" s="18" t="s">
        <v>895</v>
      </c>
      <c r="F57" s="209"/>
      <c r="G57"/>
    </row>
    <row r="58" spans="1:8" ht="24.95" customHeight="1" x14ac:dyDescent="0.2">
      <c r="A58" s="146" t="s">
        <v>6</v>
      </c>
      <c r="B58" s="148"/>
      <c r="C58" s="52"/>
      <c r="D58" s="53">
        <f>SUM(D48:D57)</f>
        <v>150826.10999999999</v>
      </c>
      <c r="E58" s="61"/>
      <c r="F58" s="12"/>
      <c r="G58"/>
    </row>
    <row r="59" spans="1:8" ht="19.5" customHeight="1" x14ac:dyDescent="0.2">
      <c r="A59" s="196" t="s">
        <v>59</v>
      </c>
      <c r="B59" s="196"/>
      <c r="C59" s="196"/>
      <c r="D59" s="196"/>
      <c r="E59" s="196"/>
      <c r="F59" s="196"/>
      <c r="G59" s="196"/>
      <c r="H59" s="196"/>
    </row>
    <row r="60" spans="1:8" ht="27.75" customHeight="1" x14ac:dyDescent="0.2">
      <c r="A60" s="10"/>
      <c r="B60" s="10"/>
      <c r="C60" s="10"/>
      <c r="D60" s="10"/>
      <c r="E60" s="10"/>
      <c r="F60" s="10"/>
      <c r="G60" s="33">
        <f>'[1]Оригинал Тариф с 01.07.25'!$BK$53</f>
        <v>341918.592</v>
      </c>
      <c r="H60" s="10"/>
    </row>
    <row r="61" spans="1:8" ht="41.25" customHeight="1" x14ac:dyDescent="0.2">
      <c r="A61" s="155" t="s">
        <v>28</v>
      </c>
      <c r="B61" s="155"/>
      <c r="C61" s="155"/>
      <c r="D61" s="155"/>
      <c r="E61" s="155"/>
      <c r="F61" s="155"/>
      <c r="G61" s="155"/>
      <c r="H61" s="155"/>
    </row>
    <row r="62" spans="1:8" ht="138" customHeight="1" x14ac:dyDescent="0.2">
      <c r="A62" s="6" t="s">
        <v>29</v>
      </c>
      <c r="B62" s="156" t="s">
        <v>30</v>
      </c>
      <c r="C62" s="156"/>
      <c r="D62" s="156" t="s">
        <v>31</v>
      </c>
      <c r="E62" s="156"/>
      <c r="F62" s="156" t="s">
        <v>32</v>
      </c>
      <c r="G62" s="156"/>
    </row>
    <row r="63" spans="1:8" ht="15.75" x14ac:dyDescent="0.2">
      <c r="A63" s="4">
        <v>1</v>
      </c>
      <c r="B63" s="197">
        <v>2</v>
      </c>
      <c r="C63" s="197"/>
      <c r="D63" s="197">
        <v>3</v>
      </c>
      <c r="E63" s="197"/>
      <c r="F63" s="197">
        <v>4</v>
      </c>
      <c r="G63" s="197"/>
    </row>
    <row r="64" spans="1:8" ht="12.75" customHeight="1" x14ac:dyDescent="0.2">
      <c r="A64" s="6"/>
      <c r="B64" s="157">
        <v>3</v>
      </c>
      <c r="C64" s="159"/>
      <c r="D64" s="157">
        <v>0</v>
      </c>
      <c r="E64" s="159"/>
      <c r="F64" s="225">
        <v>0</v>
      </c>
      <c r="G64" s="226"/>
    </row>
    <row r="65" spans="1:8" ht="119.25" customHeight="1" x14ac:dyDescent="0.2">
      <c r="A65" s="155" t="s">
        <v>33</v>
      </c>
      <c r="B65" s="155"/>
      <c r="C65" s="155"/>
      <c r="D65" s="155"/>
      <c r="E65" s="155"/>
      <c r="F65" s="155"/>
      <c r="G65" s="155"/>
      <c r="H65" s="155"/>
    </row>
    <row r="66" spans="1:8" ht="15.75" x14ac:dyDescent="0.2">
      <c r="A66" s="5"/>
    </row>
    <row r="67" spans="1:8" ht="78.75" x14ac:dyDescent="0.2">
      <c r="A67" s="6" t="s">
        <v>29</v>
      </c>
      <c r="B67" s="156" t="s">
        <v>34</v>
      </c>
      <c r="C67" s="156"/>
      <c r="D67" s="156" t="s">
        <v>35</v>
      </c>
      <c r="E67" s="156"/>
      <c r="F67" s="6" t="s">
        <v>36</v>
      </c>
      <c r="G67" s="6" t="s">
        <v>37</v>
      </c>
      <c r="H67" s="4" t="s">
        <v>38</v>
      </c>
    </row>
    <row r="68" spans="1:8" ht="15.75" x14ac:dyDescent="0.2">
      <c r="A68" s="4">
        <v>1</v>
      </c>
      <c r="B68" s="197">
        <v>2</v>
      </c>
      <c r="C68" s="197"/>
      <c r="D68" s="197">
        <v>3</v>
      </c>
      <c r="E68" s="197"/>
      <c r="F68" s="4">
        <v>4</v>
      </c>
      <c r="G68" s="4">
        <v>5</v>
      </c>
      <c r="H68" s="4">
        <v>6</v>
      </c>
    </row>
    <row r="69" spans="1:8" ht="47.25" customHeight="1" x14ac:dyDescent="0.2">
      <c r="A69" s="6">
        <v>1</v>
      </c>
      <c r="B69" s="156" t="s">
        <v>39</v>
      </c>
      <c r="C69" s="156"/>
      <c r="D69" s="164">
        <v>487536.38</v>
      </c>
      <c r="E69" s="164"/>
      <c r="F69" s="4">
        <f>56393.65+1788979.23</f>
        <v>1845372.88</v>
      </c>
      <c r="G69" s="4">
        <f>54097.11+1880507.94</f>
        <v>1934605.05</v>
      </c>
      <c r="H69" s="4">
        <f>F69-G69+D69</f>
        <v>398304.20999999985</v>
      </c>
    </row>
    <row r="70" spans="1:8" ht="44.25" customHeight="1" x14ac:dyDescent="0.2">
      <c r="A70" s="6">
        <v>2</v>
      </c>
      <c r="B70" s="156" t="s">
        <v>40</v>
      </c>
      <c r="C70" s="156"/>
      <c r="D70" s="160">
        <v>165927.4</v>
      </c>
      <c r="E70" s="161"/>
      <c r="F70" s="4">
        <v>102808.92</v>
      </c>
      <c r="G70" s="4">
        <v>94181.27</v>
      </c>
      <c r="H70" s="4">
        <f>F70-G70+D70</f>
        <v>174555.05</v>
      </c>
    </row>
    <row r="71" spans="1:8" ht="15.75" customHeight="1" x14ac:dyDescent="0.2">
      <c r="A71" s="157" t="s">
        <v>22</v>
      </c>
      <c r="B71" s="158"/>
      <c r="C71" s="159"/>
      <c r="D71" s="165"/>
      <c r="E71" s="165"/>
      <c r="F71" s="6"/>
      <c r="G71" s="6"/>
      <c r="H71" s="4"/>
    </row>
    <row r="75" spans="1:8" x14ac:dyDescent="0.2">
      <c r="B75" s="140"/>
      <c r="C75" s="139"/>
    </row>
    <row r="76" spans="1:8" x14ac:dyDescent="0.2">
      <c r="B76" s="140"/>
      <c r="C76" s="139"/>
    </row>
    <row r="77" spans="1:8" x14ac:dyDescent="0.2">
      <c r="C77" s="135"/>
    </row>
    <row r="78" spans="1:8" x14ac:dyDescent="0.2">
      <c r="C78" s="135"/>
    </row>
  </sheetData>
  <mergeCells count="60">
    <mergeCell ref="A40:F40"/>
    <mergeCell ref="A41:E41"/>
    <mergeCell ref="A42:E42"/>
    <mergeCell ref="A43:E43"/>
    <mergeCell ref="A44:E44"/>
    <mergeCell ref="A71:C71"/>
    <mergeCell ref="D71:E71"/>
    <mergeCell ref="B68:C68"/>
    <mergeCell ref="D68:E68"/>
    <mergeCell ref="B69:C69"/>
    <mergeCell ref="D69:E69"/>
    <mergeCell ref="B70:C70"/>
    <mergeCell ref="D70:E70"/>
    <mergeCell ref="B64:C64"/>
    <mergeCell ref="D64:E64"/>
    <mergeCell ref="F64:G64"/>
    <mergeCell ref="A65:H65"/>
    <mergeCell ref="B67:C67"/>
    <mergeCell ref="D67:E67"/>
    <mergeCell ref="A61:H61"/>
    <mergeCell ref="B62:C62"/>
    <mergeCell ref="D62:E62"/>
    <mergeCell ref="F62:G62"/>
    <mergeCell ref="B63:C63"/>
    <mergeCell ref="D63:E63"/>
    <mergeCell ref="F63:G63"/>
    <mergeCell ref="A59:H59"/>
    <mergeCell ref="A19:H19"/>
    <mergeCell ref="A20:H20"/>
    <mergeCell ref="A23:H23"/>
    <mergeCell ref="A25:H25"/>
    <mergeCell ref="A26:A27"/>
    <mergeCell ref="B26:B27"/>
    <mergeCell ref="C26:C27"/>
    <mergeCell ref="D26:D27"/>
    <mergeCell ref="E26:F26"/>
    <mergeCell ref="G26:H26"/>
    <mergeCell ref="A39:D39"/>
    <mergeCell ref="A58:B58"/>
    <mergeCell ref="A45:E45"/>
    <mergeCell ref="C48:C57"/>
    <mergeCell ref="F48:F57"/>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754C7-1209-4B90-913E-966FDAD165BD}">
  <sheetPr>
    <pageSetUpPr fitToPage="1"/>
  </sheetPr>
  <dimension ref="A1:H82"/>
  <sheetViews>
    <sheetView topLeftCell="A67" workbookViewId="0">
      <selection activeCell="B79" sqref="B79:C84"/>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6" style="7" customWidth="1"/>
  </cols>
  <sheetData>
    <row r="1" spans="1:8" s="13" customFormat="1" ht="18.75" x14ac:dyDescent="0.3">
      <c r="G1" s="173" t="s">
        <v>44</v>
      </c>
      <c r="H1" s="173"/>
    </row>
    <row r="2" spans="1:8" s="13" customFormat="1" ht="18.75" x14ac:dyDescent="0.3">
      <c r="G2" s="173" t="s">
        <v>45</v>
      </c>
      <c r="H2" s="173"/>
    </row>
    <row r="3" spans="1:8" s="13" customFormat="1" ht="18.75" x14ac:dyDescent="0.3">
      <c r="G3" s="173" t="s">
        <v>46</v>
      </c>
      <c r="H3" s="173"/>
    </row>
    <row r="4" spans="1:8" s="14" customFormat="1" ht="18.75" x14ac:dyDescent="0.3">
      <c r="G4" s="173" t="s">
        <v>47</v>
      </c>
      <c r="H4" s="173"/>
    </row>
    <row r="5" spans="1:8" s="14" customFormat="1" ht="33.75" customHeight="1" x14ac:dyDescent="0.3">
      <c r="G5" s="174" t="s">
        <v>52</v>
      </c>
      <c r="H5" s="174"/>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72</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01.07.25'!$D$9</f>
        <v>5024.3999999999996</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220"/>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01.07.25'!$AC$9+'[2]Оригинал Тариф с 01.07.25'!$AE$9)/2</f>
        <v>0.495</v>
      </c>
      <c r="E28" s="20">
        <f>'[4]Грунина 3'!$G$9</f>
        <v>5024.3999999999996</v>
      </c>
      <c r="F28" s="20">
        <f>D28*E28*12</f>
        <v>29844.936000000002</v>
      </c>
      <c r="G28" s="20">
        <f>E28</f>
        <v>5024.3999999999996</v>
      </c>
      <c r="H28" s="20">
        <f>D28*G28*12</f>
        <v>29844.936000000002</v>
      </c>
    </row>
    <row r="29" spans="1:8" ht="25.5" x14ac:dyDescent="0.2">
      <c r="A29" s="29">
        <v>2</v>
      </c>
      <c r="B29" s="30" t="s">
        <v>67</v>
      </c>
      <c r="C29" s="18" t="s">
        <v>15</v>
      </c>
      <c r="D29" s="19">
        <f>('[2]Оригинал Тариф с 01.07.25'!$K$9+'[2]Оригинал Тариф с 01.07.25'!$M$9)/2</f>
        <v>0.185</v>
      </c>
      <c r="E29" s="20">
        <f>'[4]Грунина 3'!$G$9</f>
        <v>5024.3999999999996</v>
      </c>
      <c r="F29" s="20">
        <f t="shared" ref="F29:F38" si="0">D29*E29*12</f>
        <v>11154.167999999998</v>
      </c>
      <c r="G29" s="20">
        <f t="shared" ref="G29:G38" si="1">E29</f>
        <v>5024.3999999999996</v>
      </c>
      <c r="H29" s="20">
        <f t="shared" ref="H29:H38" si="2">D29*G29*12</f>
        <v>11154.167999999998</v>
      </c>
    </row>
    <row r="30" spans="1:8" ht="26.25" customHeight="1" x14ac:dyDescent="0.2">
      <c r="A30" s="29">
        <v>3</v>
      </c>
      <c r="B30" s="30" t="s">
        <v>12</v>
      </c>
      <c r="C30" s="18" t="s">
        <v>15</v>
      </c>
      <c r="D30" s="19">
        <f>('[2]Оригинал Тариф с 01.07.25'!$AX$9+'[2]Оригинал Тариф с 01.07.25'!$AZ$9)/2</f>
        <v>1.5249999999999999</v>
      </c>
      <c r="E30" s="20">
        <f>'[4]Грунина 3'!$G$9</f>
        <v>5024.3999999999996</v>
      </c>
      <c r="F30" s="20">
        <f t="shared" si="0"/>
        <v>91946.51999999999</v>
      </c>
      <c r="G30" s="20">
        <f t="shared" si="1"/>
        <v>5024.3999999999996</v>
      </c>
      <c r="H30" s="20">
        <f t="shared" si="2"/>
        <v>91946.51999999999</v>
      </c>
    </row>
    <row r="31" spans="1:8" ht="38.25" x14ac:dyDescent="0.2">
      <c r="A31" s="29">
        <v>4</v>
      </c>
      <c r="B31" s="30" t="s">
        <v>13</v>
      </c>
      <c r="C31" s="18" t="s">
        <v>15</v>
      </c>
      <c r="D31" s="19">
        <f>('[2]Оригинал Тариф с 01.07.25'!$N$9+'[2]Оригинал Тариф с 01.07.25'!$P$9)/2</f>
        <v>2.89</v>
      </c>
      <c r="E31" s="20">
        <f>'[4]Грунина 3'!$G$9</f>
        <v>5024.3999999999996</v>
      </c>
      <c r="F31" s="20">
        <f t="shared" si="0"/>
        <v>174246.19199999998</v>
      </c>
      <c r="G31" s="20">
        <f t="shared" si="1"/>
        <v>5024.3999999999996</v>
      </c>
      <c r="H31" s="20">
        <f t="shared" si="2"/>
        <v>174246.19199999998</v>
      </c>
    </row>
    <row r="32" spans="1:8" ht="25.5" x14ac:dyDescent="0.2">
      <c r="A32" s="29">
        <v>5</v>
      </c>
      <c r="B32" s="30" t="s">
        <v>23</v>
      </c>
      <c r="C32" s="18" t="s">
        <v>15</v>
      </c>
      <c r="D32" s="19">
        <f>('[2]Оригинал Тариф с 01.07.25'!$H$9+'[2]Оригинал Тариф с 01.07.25'!$J$9)/2</f>
        <v>1.4249999999999998</v>
      </c>
      <c r="E32" s="20">
        <f>'[4]Грунина 3'!$G$9</f>
        <v>5024.3999999999996</v>
      </c>
      <c r="F32" s="20">
        <f t="shared" si="0"/>
        <v>85917.239999999991</v>
      </c>
      <c r="G32" s="20">
        <f t="shared" si="1"/>
        <v>5024.3999999999996</v>
      </c>
      <c r="H32" s="20">
        <f t="shared" si="2"/>
        <v>85917.239999999991</v>
      </c>
    </row>
    <row r="33" spans="1:8" ht="76.5" x14ac:dyDescent="0.2">
      <c r="A33" s="29">
        <v>6</v>
      </c>
      <c r="B33" s="30" t="s">
        <v>17</v>
      </c>
      <c r="C33" s="18" t="s">
        <v>15</v>
      </c>
      <c r="D33" s="19">
        <f>('[2]Оригинал Тариф с 01.07.25'!$W$9+'[2]Оригинал Тариф с 01.07.25'!$Y$9)/2</f>
        <v>1.2150000000000001</v>
      </c>
      <c r="E33" s="20">
        <f>'[4]Грунина 3'!$G$9</f>
        <v>5024.3999999999996</v>
      </c>
      <c r="F33" s="20">
        <f t="shared" si="0"/>
        <v>73255.751999999993</v>
      </c>
      <c r="G33" s="20">
        <f t="shared" si="1"/>
        <v>5024.3999999999996</v>
      </c>
      <c r="H33" s="20">
        <f t="shared" si="2"/>
        <v>73255.751999999993</v>
      </c>
    </row>
    <row r="34" spans="1:8" ht="76.5" x14ac:dyDescent="0.2">
      <c r="A34" s="29">
        <v>7</v>
      </c>
      <c r="B34" s="30" t="s">
        <v>18</v>
      </c>
      <c r="C34" s="18" t="s">
        <v>15</v>
      </c>
      <c r="D34" s="19">
        <f>('[2]Оригинал Тариф с 01.07.25'!$AI$9+'[2]Оригинал Тариф с 01.07.25'!$AK$9)/2</f>
        <v>1.915</v>
      </c>
      <c r="E34" s="20">
        <f>'[4]Грунина 3'!$G$9</f>
        <v>5024.3999999999996</v>
      </c>
      <c r="F34" s="20">
        <f t="shared" si="0"/>
        <v>115460.71199999998</v>
      </c>
      <c r="G34" s="20">
        <f t="shared" si="1"/>
        <v>5024.3999999999996</v>
      </c>
      <c r="H34" s="20">
        <f t="shared" si="2"/>
        <v>115460.71199999998</v>
      </c>
    </row>
    <row r="35" spans="1:8" ht="76.5" x14ac:dyDescent="0.2">
      <c r="A35" s="29">
        <v>8</v>
      </c>
      <c r="B35" s="30" t="s">
        <v>19</v>
      </c>
      <c r="C35" s="18" t="s">
        <v>15</v>
      </c>
      <c r="D35" s="19">
        <f>('[2]Оригинал Тариф с 01.07.25'!$AO$9+'[2]Оригинал Тариф с 01.07.25'!$AQ$9)/2</f>
        <v>0.38</v>
      </c>
      <c r="E35" s="20">
        <f>'[4]Грунина 3'!$G$9</f>
        <v>5024.3999999999996</v>
      </c>
      <c r="F35" s="20">
        <f t="shared" si="0"/>
        <v>22911.263999999999</v>
      </c>
      <c r="G35" s="20">
        <f t="shared" si="1"/>
        <v>5024.3999999999996</v>
      </c>
      <c r="H35" s="20">
        <f t="shared" si="2"/>
        <v>22911.263999999999</v>
      </c>
    </row>
    <row r="36" spans="1:8" ht="76.5" x14ac:dyDescent="0.2">
      <c r="A36" s="29">
        <v>9</v>
      </c>
      <c r="B36" s="30" t="s">
        <v>20</v>
      </c>
      <c r="C36" s="18" t="s">
        <v>15</v>
      </c>
      <c r="D36" s="19">
        <f>('[2]Оригинал Тариф с 01.07.25'!$AR$9+'[2]Оригинал Тариф с 01.07.25'!$AT$9)/2</f>
        <v>0.13500000000000001</v>
      </c>
      <c r="E36" s="20">
        <f>'[4]Грунина 3'!$G$9</f>
        <v>5024.3999999999996</v>
      </c>
      <c r="F36" s="20">
        <f t="shared" si="0"/>
        <v>8139.5280000000002</v>
      </c>
      <c r="G36" s="20">
        <f t="shared" si="1"/>
        <v>5024.3999999999996</v>
      </c>
      <c r="H36" s="20">
        <f t="shared" si="2"/>
        <v>8139.5280000000002</v>
      </c>
    </row>
    <row r="37" spans="1:8" ht="76.5" x14ac:dyDescent="0.2">
      <c r="A37" s="29">
        <v>10</v>
      </c>
      <c r="B37" s="30" t="s">
        <v>68</v>
      </c>
      <c r="C37" s="18" t="s">
        <v>15</v>
      </c>
      <c r="D37" s="19">
        <f>('[2]Оригинал Тариф с 01.07.25'!$AL$9+'[2]Оригинал Тариф с 01.07.25'!$AN$9)/2</f>
        <v>0.52500000000000002</v>
      </c>
      <c r="E37" s="20">
        <f>'[4]Грунина 3'!$G$9</f>
        <v>5024.3999999999996</v>
      </c>
      <c r="F37" s="20">
        <f t="shared" si="0"/>
        <v>31653.72</v>
      </c>
      <c r="G37" s="20">
        <f t="shared" si="1"/>
        <v>5024.3999999999996</v>
      </c>
      <c r="H37" s="20">
        <f t="shared" si="2"/>
        <v>31653.72</v>
      </c>
    </row>
    <row r="38" spans="1:8" ht="38.25" x14ac:dyDescent="0.2">
      <c r="A38" s="29">
        <v>11</v>
      </c>
      <c r="B38" s="30" t="s">
        <v>21</v>
      </c>
      <c r="C38" s="18" t="s">
        <v>15</v>
      </c>
      <c r="D38" s="19">
        <f>('[2]Оригинал Тариф с 01.07.25'!$Q$9+'[2]Оригинал Тариф с 01.07.25'!$S$9)/2</f>
        <v>2.7800000000000002</v>
      </c>
      <c r="E38" s="20">
        <f>'[4]Грунина 3'!$G$9</f>
        <v>5024.3999999999996</v>
      </c>
      <c r="F38" s="20">
        <f t="shared" si="0"/>
        <v>167613.984</v>
      </c>
      <c r="G38" s="20">
        <f t="shared" si="1"/>
        <v>5024.3999999999996</v>
      </c>
      <c r="H38" s="20">
        <f t="shared" si="2"/>
        <v>167613.984</v>
      </c>
    </row>
    <row r="39" spans="1:8" ht="12.75" customHeight="1" x14ac:dyDescent="0.2">
      <c r="A39" s="212" t="s">
        <v>6</v>
      </c>
      <c r="B39" s="213"/>
      <c r="C39" s="213"/>
      <c r="D39" s="214"/>
      <c r="E39" s="21"/>
      <c r="F39" s="21">
        <f>SUM(F28:F38)</f>
        <v>812144.01599999983</v>
      </c>
      <c r="G39" s="21"/>
      <c r="H39" s="21">
        <f>SUM(H28:H38)</f>
        <v>812144.01599999983</v>
      </c>
    </row>
    <row r="40" spans="1:8" ht="39" customHeight="1" x14ac:dyDescent="0.2">
      <c r="A40" s="155" t="s">
        <v>134</v>
      </c>
      <c r="B40" s="169"/>
      <c r="C40" s="169"/>
      <c r="D40" s="169"/>
      <c r="E40" s="169"/>
      <c r="F40" s="169"/>
      <c r="G40"/>
      <c r="H40"/>
    </row>
    <row r="41" spans="1:8" ht="37.5" customHeight="1" x14ac:dyDescent="0.2">
      <c r="A41" s="149" t="s">
        <v>135</v>
      </c>
      <c r="B41" s="149"/>
      <c r="C41" s="149"/>
      <c r="D41" s="149"/>
      <c r="E41" s="149"/>
      <c r="F41" s="54">
        <v>-550315.53300000017</v>
      </c>
      <c r="G41"/>
      <c r="H41"/>
    </row>
    <row r="42" spans="1:8" ht="50.25" customHeight="1" x14ac:dyDescent="0.2">
      <c r="A42" s="149" t="s">
        <v>125</v>
      </c>
      <c r="B42" s="149"/>
      <c r="C42" s="149"/>
      <c r="D42" s="149"/>
      <c r="E42" s="149"/>
      <c r="F42" s="54">
        <v>171231.55199999997</v>
      </c>
      <c r="G42"/>
      <c r="H42" s="43"/>
    </row>
    <row r="43" spans="1:8" ht="30.75" customHeight="1" x14ac:dyDescent="0.2">
      <c r="A43" s="170" t="s">
        <v>126</v>
      </c>
      <c r="B43" s="171"/>
      <c r="C43" s="171"/>
      <c r="D43" s="171"/>
      <c r="E43" s="172"/>
      <c r="F43" s="54">
        <f>SUM(F41:F42)</f>
        <v>-379083.9810000002</v>
      </c>
      <c r="G43"/>
      <c r="H43" s="43"/>
    </row>
    <row r="44" spans="1:8" ht="24.75" customHeight="1" x14ac:dyDescent="0.2">
      <c r="A44" s="149" t="s">
        <v>127</v>
      </c>
      <c r="B44" s="149"/>
      <c r="C44" s="149"/>
      <c r="D44" s="149"/>
      <c r="E44" s="149"/>
      <c r="F44" s="54">
        <v>319715.45999999996</v>
      </c>
      <c r="G44"/>
      <c r="H44"/>
    </row>
    <row r="45" spans="1:8" ht="39" customHeight="1" x14ac:dyDescent="0.2">
      <c r="A45" s="149" t="s">
        <v>128</v>
      </c>
      <c r="B45" s="149"/>
      <c r="C45" s="149"/>
      <c r="D45" s="149"/>
      <c r="E45" s="149"/>
      <c r="F45" s="62">
        <f>F43-F44</f>
        <v>-698799.44100000011</v>
      </c>
      <c r="G45"/>
      <c r="H45"/>
    </row>
    <row r="46" spans="1:8" ht="16.5" customHeight="1" x14ac:dyDescent="0.2">
      <c r="A46" s="40"/>
      <c r="B46" s="41"/>
      <c r="C46" s="41"/>
      <c r="D46" s="41"/>
      <c r="E46" s="41"/>
      <c r="F46" s="41"/>
      <c r="G46"/>
      <c r="H46"/>
    </row>
    <row r="47" spans="1:8" ht="145.35" customHeight="1" x14ac:dyDescent="0.2">
      <c r="A47" s="44" t="s">
        <v>1</v>
      </c>
      <c r="B47" s="45" t="s">
        <v>8</v>
      </c>
      <c r="C47" s="46" t="s">
        <v>41</v>
      </c>
      <c r="D47" s="1" t="s">
        <v>9</v>
      </c>
      <c r="E47" s="2" t="s">
        <v>42</v>
      </c>
      <c r="F47" s="2" t="s">
        <v>43</v>
      </c>
      <c r="G47"/>
      <c r="H47"/>
    </row>
    <row r="48" spans="1:8" ht="35.25" customHeight="1" x14ac:dyDescent="0.2">
      <c r="A48" s="60">
        <v>1</v>
      </c>
      <c r="B48" s="63" t="s">
        <v>171</v>
      </c>
      <c r="C48" s="141" t="s">
        <v>130</v>
      </c>
      <c r="D48" s="57">
        <v>6551.31</v>
      </c>
      <c r="E48" s="57"/>
      <c r="F48" s="217" t="s">
        <v>131</v>
      </c>
      <c r="G48"/>
    </row>
    <row r="49" spans="1:8" ht="24.95" customHeight="1" x14ac:dyDescent="0.2">
      <c r="A49" s="60">
        <v>2</v>
      </c>
      <c r="B49" s="63" t="s">
        <v>172</v>
      </c>
      <c r="C49" s="215"/>
      <c r="D49" s="57">
        <v>834.12</v>
      </c>
      <c r="E49" s="18" t="s">
        <v>133</v>
      </c>
      <c r="F49" s="218"/>
      <c r="G49"/>
    </row>
    <row r="50" spans="1:8" ht="24.95" customHeight="1" x14ac:dyDescent="0.2">
      <c r="A50" s="60">
        <v>3</v>
      </c>
      <c r="B50" s="63" t="s">
        <v>173</v>
      </c>
      <c r="C50" s="215"/>
      <c r="D50" s="57">
        <v>1262.48</v>
      </c>
      <c r="E50" s="18" t="s">
        <v>174</v>
      </c>
      <c r="F50" s="218"/>
      <c r="G50"/>
    </row>
    <row r="51" spans="1:8" ht="24.95" customHeight="1" x14ac:dyDescent="0.2">
      <c r="A51" s="60">
        <v>4</v>
      </c>
      <c r="B51" s="63" t="s">
        <v>175</v>
      </c>
      <c r="C51" s="215"/>
      <c r="D51" s="57">
        <v>197511.18</v>
      </c>
      <c r="E51" s="18" t="s">
        <v>176</v>
      </c>
      <c r="F51" s="218"/>
      <c r="G51"/>
    </row>
    <row r="52" spans="1:8" ht="24.95" customHeight="1" x14ac:dyDescent="0.2">
      <c r="A52" s="60">
        <v>5</v>
      </c>
      <c r="B52" s="63" t="s">
        <v>177</v>
      </c>
      <c r="C52" s="215"/>
      <c r="D52" s="57">
        <v>52840.77</v>
      </c>
      <c r="E52" s="18" t="s">
        <v>178</v>
      </c>
      <c r="F52" s="218"/>
      <c r="G52"/>
    </row>
    <row r="53" spans="1:8" ht="24.95" customHeight="1" x14ac:dyDescent="0.2">
      <c r="A53" s="60">
        <v>6</v>
      </c>
      <c r="B53" s="63" t="s">
        <v>179</v>
      </c>
      <c r="C53" s="215"/>
      <c r="D53" s="57">
        <v>21486.87</v>
      </c>
      <c r="E53" s="18" t="s">
        <v>180</v>
      </c>
      <c r="F53" s="218"/>
      <c r="G53"/>
    </row>
    <row r="54" spans="1:8" ht="24.95" customHeight="1" x14ac:dyDescent="0.2">
      <c r="A54" s="60">
        <v>7</v>
      </c>
      <c r="B54" s="63" t="s">
        <v>181</v>
      </c>
      <c r="C54" s="215"/>
      <c r="D54" s="57">
        <v>2354.14</v>
      </c>
      <c r="E54" s="18" t="s">
        <v>182</v>
      </c>
      <c r="F54" s="218"/>
      <c r="G54"/>
    </row>
    <row r="55" spans="1:8" ht="24.95" customHeight="1" x14ac:dyDescent="0.2">
      <c r="A55" s="60">
        <v>8</v>
      </c>
      <c r="B55" s="63" t="s">
        <v>183</v>
      </c>
      <c r="C55" s="215"/>
      <c r="D55" s="57">
        <v>14784</v>
      </c>
      <c r="E55" s="18" t="s">
        <v>133</v>
      </c>
      <c r="F55" s="218"/>
      <c r="G55"/>
    </row>
    <row r="56" spans="1:8" ht="24.95" customHeight="1" x14ac:dyDescent="0.2">
      <c r="A56" s="60">
        <v>9</v>
      </c>
      <c r="B56" s="63" t="s">
        <v>184</v>
      </c>
      <c r="C56" s="215"/>
      <c r="D56" s="57">
        <v>4824.99</v>
      </c>
      <c r="E56" s="18" t="s">
        <v>185</v>
      </c>
      <c r="F56" s="218"/>
      <c r="G56"/>
    </row>
    <row r="57" spans="1:8" ht="24.95" customHeight="1" x14ac:dyDescent="0.2">
      <c r="A57" s="60">
        <v>10</v>
      </c>
      <c r="B57" s="63" t="s">
        <v>186</v>
      </c>
      <c r="C57" s="215"/>
      <c r="D57" s="57">
        <v>7301.13</v>
      </c>
      <c r="E57" s="18" t="s">
        <v>133</v>
      </c>
      <c r="F57" s="218"/>
      <c r="G57"/>
    </row>
    <row r="58" spans="1:8" ht="24.95" customHeight="1" x14ac:dyDescent="0.2">
      <c r="A58" s="60">
        <v>11</v>
      </c>
      <c r="B58" s="63" t="s">
        <v>187</v>
      </c>
      <c r="C58" s="215"/>
      <c r="D58" s="57">
        <v>2683.5</v>
      </c>
      <c r="E58" s="18" t="s">
        <v>188</v>
      </c>
      <c r="F58" s="218"/>
      <c r="G58"/>
    </row>
    <row r="59" spans="1:8" ht="24.95" customHeight="1" x14ac:dyDescent="0.2">
      <c r="A59" s="60">
        <v>12</v>
      </c>
      <c r="B59" s="63" t="s">
        <v>189</v>
      </c>
      <c r="C59" s="215"/>
      <c r="D59" s="57">
        <v>878.58</v>
      </c>
      <c r="E59" s="18" t="s">
        <v>133</v>
      </c>
      <c r="F59" s="218"/>
      <c r="G59"/>
    </row>
    <row r="60" spans="1:8" ht="24.95" customHeight="1" x14ac:dyDescent="0.2">
      <c r="A60" s="60">
        <v>13</v>
      </c>
      <c r="B60" s="63" t="s">
        <v>129</v>
      </c>
      <c r="C60" s="215"/>
      <c r="D60" s="57">
        <v>1200</v>
      </c>
      <c r="E60" s="57"/>
      <c r="F60" s="218"/>
      <c r="G60"/>
    </row>
    <row r="61" spans="1:8" ht="61.5" customHeight="1" x14ac:dyDescent="0.2">
      <c r="A61" s="60">
        <v>14</v>
      </c>
      <c r="B61" s="63" t="s">
        <v>190</v>
      </c>
      <c r="C61" s="216"/>
      <c r="D61" s="57">
        <v>5202.3899999999994</v>
      </c>
      <c r="E61" s="18" t="s">
        <v>191</v>
      </c>
      <c r="F61" s="219"/>
      <c r="G61"/>
    </row>
    <row r="62" spans="1:8" ht="24.95" customHeight="1" x14ac:dyDescent="0.2">
      <c r="A62" s="146" t="s">
        <v>6</v>
      </c>
      <c r="B62" s="148"/>
      <c r="C62" s="52"/>
      <c r="D62" s="53">
        <f>SUM(D48:D61)</f>
        <v>319715.46000000002</v>
      </c>
      <c r="E62" s="61"/>
      <c r="F62" s="12"/>
      <c r="G62"/>
      <c r="H62"/>
    </row>
    <row r="63" spans="1:8" ht="19.5" customHeight="1" x14ac:dyDescent="0.2">
      <c r="A63" s="196" t="s">
        <v>59</v>
      </c>
      <c r="B63" s="196"/>
      <c r="C63" s="196"/>
      <c r="D63" s="196"/>
      <c r="E63" s="196"/>
      <c r="F63" s="196"/>
      <c r="G63" s="196"/>
      <c r="H63" s="196"/>
    </row>
    <row r="64" spans="1:8" ht="45" customHeight="1" x14ac:dyDescent="0.2">
      <c r="A64" s="10"/>
      <c r="B64" s="10"/>
      <c r="C64" s="10"/>
      <c r="D64" s="10"/>
      <c r="E64" s="10"/>
      <c r="F64" s="10"/>
      <c r="G64" s="33">
        <f>'[1]Оригинал Тариф с 01.07.25'!$BK$9</f>
        <v>299052.28799999994</v>
      </c>
      <c r="H64" s="10"/>
    </row>
    <row r="65" spans="1:8" ht="41.25" customHeight="1" x14ac:dyDescent="0.2">
      <c r="A65" s="155" t="s">
        <v>28</v>
      </c>
      <c r="B65" s="155"/>
      <c r="C65" s="155"/>
      <c r="D65" s="155"/>
      <c r="E65" s="155"/>
      <c r="F65" s="155"/>
      <c r="G65" s="155"/>
      <c r="H65" s="155"/>
    </row>
    <row r="66" spans="1:8" ht="138" customHeight="1" x14ac:dyDescent="0.2">
      <c r="A66" s="6" t="s">
        <v>29</v>
      </c>
      <c r="B66" s="156" t="s">
        <v>30</v>
      </c>
      <c r="C66" s="156"/>
      <c r="D66" s="156" t="s">
        <v>31</v>
      </c>
      <c r="E66" s="156"/>
      <c r="F66" s="156" t="s">
        <v>32</v>
      </c>
      <c r="G66" s="156"/>
    </row>
    <row r="67" spans="1:8" ht="15.75" x14ac:dyDescent="0.2">
      <c r="A67" s="4">
        <v>1</v>
      </c>
      <c r="B67" s="197">
        <v>2</v>
      </c>
      <c r="C67" s="197"/>
      <c r="D67" s="197">
        <v>3</v>
      </c>
      <c r="E67" s="197"/>
      <c r="F67" s="197">
        <v>4</v>
      </c>
      <c r="G67" s="197"/>
    </row>
    <row r="68" spans="1:8" ht="12.75" customHeight="1" x14ac:dyDescent="0.2">
      <c r="A68" s="6"/>
      <c r="B68" s="162">
        <v>1</v>
      </c>
      <c r="C68" s="163"/>
      <c r="D68" s="162">
        <v>1</v>
      </c>
      <c r="E68" s="163"/>
      <c r="F68" s="153">
        <v>165459</v>
      </c>
      <c r="G68" s="154"/>
    </row>
    <row r="69" spans="1:8" ht="107.25" customHeight="1" x14ac:dyDescent="0.2">
      <c r="A69" s="155" t="s">
        <v>33</v>
      </c>
      <c r="B69" s="155"/>
      <c r="C69" s="155"/>
      <c r="D69" s="155"/>
      <c r="E69" s="155"/>
      <c r="F69" s="155"/>
      <c r="G69" s="155"/>
      <c r="H69" s="155"/>
    </row>
    <row r="70" spans="1:8" ht="15.75" x14ac:dyDescent="0.2">
      <c r="A70" s="5"/>
    </row>
    <row r="71" spans="1:8" ht="63" x14ac:dyDescent="0.2">
      <c r="A71" s="6" t="s">
        <v>29</v>
      </c>
      <c r="B71" s="156" t="s">
        <v>34</v>
      </c>
      <c r="C71" s="156"/>
      <c r="D71" s="156" t="s">
        <v>35</v>
      </c>
      <c r="E71" s="156"/>
      <c r="F71" s="6" t="s">
        <v>36</v>
      </c>
      <c r="G71" s="6" t="s">
        <v>37</v>
      </c>
      <c r="H71" s="4" t="s">
        <v>38</v>
      </c>
    </row>
    <row r="72" spans="1:8" ht="15.75" x14ac:dyDescent="0.2">
      <c r="A72" s="6">
        <v>1</v>
      </c>
      <c r="B72" s="156">
        <v>2</v>
      </c>
      <c r="C72" s="156"/>
      <c r="D72" s="156">
        <v>3</v>
      </c>
      <c r="E72" s="156"/>
      <c r="F72" s="6">
        <v>4</v>
      </c>
      <c r="G72" s="6">
        <v>5</v>
      </c>
      <c r="H72" s="4">
        <v>6</v>
      </c>
    </row>
    <row r="73" spans="1:8" ht="47.25" customHeight="1" x14ac:dyDescent="0.2">
      <c r="A73" s="6">
        <v>1</v>
      </c>
      <c r="B73" s="156" t="s">
        <v>39</v>
      </c>
      <c r="C73" s="156"/>
      <c r="D73" s="164">
        <v>210111.73</v>
      </c>
      <c r="E73" s="164"/>
      <c r="F73" s="4">
        <v>1275620.3500000001</v>
      </c>
      <c r="G73" s="4">
        <v>1379172.58</v>
      </c>
      <c r="H73" s="4">
        <f>F73-G73+D73</f>
        <v>106559.50000000003</v>
      </c>
    </row>
    <row r="74" spans="1:8" ht="44.25" customHeight="1" x14ac:dyDescent="0.2">
      <c r="A74" s="6">
        <v>2</v>
      </c>
      <c r="B74" s="156" t="s">
        <v>40</v>
      </c>
      <c r="C74" s="156"/>
      <c r="D74" s="160">
        <v>165635.62</v>
      </c>
      <c r="E74" s="161"/>
      <c r="F74" s="4">
        <v>48288.02</v>
      </c>
      <c r="G74" s="4">
        <v>37446.94</v>
      </c>
      <c r="H74" s="4">
        <f>F74-G74+D74</f>
        <v>176476.69999999998</v>
      </c>
    </row>
    <row r="75" spans="1:8" ht="15.75" customHeight="1" x14ac:dyDescent="0.2">
      <c r="A75" s="157" t="s">
        <v>22</v>
      </c>
      <c r="B75" s="158"/>
      <c r="C75" s="159"/>
      <c r="D75" s="165"/>
      <c r="E75" s="165"/>
      <c r="F75" s="6"/>
      <c r="G75" s="6"/>
      <c r="H75" s="4"/>
    </row>
    <row r="79" spans="1:8" x14ac:dyDescent="0.2">
      <c r="B79" s="140"/>
      <c r="C79" s="139"/>
    </row>
    <row r="80" spans="1:8" x14ac:dyDescent="0.2">
      <c r="B80" s="140"/>
      <c r="C80" s="139"/>
    </row>
    <row r="81" spans="3:3" x14ac:dyDescent="0.2">
      <c r="C81" s="135"/>
    </row>
    <row r="82" spans="3:3" x14ac:dyDescent="0.2">
      <c r="C82" s="135"/>
    </row>
  </sheetData>
  <mergeCells count="60">
    <mergeCell ref="A6:H6"/>
    <mergeCell ref="A18:H18"/>
    <mergeCell ref="A7:H7"/>
    <mergeCell ref="A8:H8"/>
    <mergeCell ref="A9:H9"/>
    <mergeCell ref="A10:H10"/>
    <mergeCell ref="A11:H11"/>
    <mergeCell ref="A12:H12"/>
    <mergeCell ref="A13:H13"/>
    <mergeCell ref="A14:H14"/>
    <mergeCell ref="A15:H15"/>
    <mergeCell ref="A16:H16"/>
    <mergeCell ref="A17:H17"/>
    <mergeCell ref="A20:H20"/>
    <mergeCell ref="A23:H23"/>
    <mergeCell ref="A25:H25"/>
    <mergeCell ref="A26:A27"/>
    <mergeCell ref="B26:B27"/>
    <mergeCell ref="C26:C27"/>
    <mergeCell ref="D26:D27"/>
    <mergeCell ref="E26:F26"/>
    <mergeCell ref="G26:H26"/>
    <mergeCell ref="A63:H63"/>
    <mergeCell ref="F68:G68"/>
    <mergeCell ref="A69:H69"/>
    <mergeCell ref="B71:C71"/>
    <mergeCell ref="D71:E71"/>
    <mergeCell ref="A65:H65"/>
    <mergeCell ref="B66:C66"/>
    <mergeCell ref="D66:E66"/>
    <mergeCell ref="F66:G66"/>
    <mergeCell ref="B67:C67"/>
    <mergeCell ref="D67:E67"/>
    <mergeCell ref="F67:G67"/>
    <mergeCell ref="A75:C75"/>
    <mergeCell ref="D75:E75"/>
    <mergeCell ref="B68:C68"/>
    <mergeCell ref="B72:C72"/>
    <mergeCell ref="D72:E72"/>
    <mergeCell ref="B73:C73"/>
    <mergeCell ref="D73:E73"/>
    <mergeCell ref="B74:C74"/>
    <mergeCell ref="D74:E74"/>
    <mergeCell ref="D68:E68"/>
    <mergeCell ref="G1:H1"/>
    <mergeCell ref="A62:B62"/>
    <mergeCell ref="G5:H5"/>
    <mergeCell ref="G4:H4"/>
    <mergeCell ref="G3:H3"/>
    <mergeCell ref="G2:H2"/>
    <mergeCell ref="A45:E45"/>
    <mergeCell ref="C48:C61"/>
    <mergeCell ref="F48:F61"/>
    <mergeCell ref="A40:F40"/>
    <mergeCell ref="A41:E41"/>
    <mergeCell ref="A42:E42"/>
    <mergeCell ref="A43:E43"/>
    <mergeCell ref="A44:E44"/>
    <mergeCell ref="A39:D39"/>
    <mergeCell ref="A19:H19"/>
  </mergeCells>
  <pageMargins left="0.7" right="0.7" top="0.75" bottom="0.75" header="0.3" footer="0.3"/>
  <pageSetup paperSize="9" scale="56" fitToHeight="0" orientation="portrait" verticalDpi="0"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DA3A1-2471-4F8D-8C89-0AA7309F1C56}">
  <dimension ref="A1:M75"/>
  <sheetViews>
    <sheetView topLeftCell="A60" workbookViewId="0">
      <selection activeCell="B72" sqref="B72:C75"/>
    </sheetView>
  </sheetViews>
  <sheetFormatPr defaultRowHeight="12.75" x14ac:dyDescent="0.2"/>
  <cols>
    <col min="1" max="1" width="5.83203125" style="7" customWidth="1"/>
    <col min="2" max="2" width="42.33203125" style="7" customWidth="1"/>
    <col min="3" max="3" width="14.3320312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117</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01.07.25'!$D$54</f>
        <v>3062</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01.07.25'!$AC$54+'[2]Оригинал Тариф с 01.07.25'!$AE$54)/2</f>
        <v>0.495</v>
      </c>
      <c r="E28" s="20">
        <f>$G$21</f>
        <v>3062</v>
      </c>
      <c r="F28" s="20">
        <f>D28*E28*12</f>
        <v>18188.28</v>
      </c>
      <c r="G28" s="20">
        <f>E28</f>
        <v>3062</v>
      </c>
      <c r="H28" s="20">
        <f>D28*G28*12</f>
        <v>18188.28</v>
      </c>
    </row>
    <row r="29" spans="1:8" ht="25.5" x14ac:dyDescent="0.2">
      <c r="A29" s="29">
        <v>2</v>
      </c>
      <c r="B29" s="30" t="s">
        <v>67</v>
      </c>
      <c r="C29" s="18" t="s">
        <v>15</v>
      </c>
      <c r="D29" s="19">
        <f>('[2]Оригинал Тариф с 01.07.25'!$K$54+'[2]Оригинал Тариф с 01.07.25'!$M$54)/2</f>
        <v>0.185</v>
      </c>
      <c r="E29" s="20">
        <f t="shared" ref="E29:E38" si="0">$G$21</f>
        <v>3062</v>
      </c>
      <c r="F29" s="20">
        <f t="shared" ref="F29:F38" si="1">D29*E29*12</f>
        <v>6797.64</v>
      </c>
      <c r="G29" s="20">
        <f t="shared" ref="G29:G38" si="2">E29</f>
        <v>3062</v>
      </c>
      <c r="H29" s="20">
        <f t="shared" ref="H29:H38" si="3">D29*G29*12</f>
        <v>6797.64</v>
      </c>
    </row>
    <row r="30" spans="1:8" ht="24.75" customHeight="1" x14ac:dyDescent="0.2">
      <c r="A30" s="29">
        <v>3</v>
      </c>
      <c r="B30" s="30" t="s">
        <v>12</v>
      </c>
      <c r="C30" s="18" t="s">
        <v>15</v>
      </c>
      <c r="D30" s="19">
        <f>('[2]Оригинал Тариф с 01.07.25'!$AX$54+'[2]Оригинал Тариф с 01.07.25'!$AZ$54)/2</f>
        <v>1.5249999999999999</v>
      </c>
      <c r="E30" s="20">
        <f t="shared" si="0"/>
        <v>3062</v>
      </c>
      <c r="F30" s="20">
        <f t="shared" si="1"/>
        <v>56034.600000000006</v>
      </c>
      <c r="G30" s="20">
        <f t="shared" si="2"/>
        <v>3062</v>
      </c>
      <c r="H30" s="20">
        <f t="shared" si="3"/>
        <v>56034.600000000006</v>
      </c>
    </row>
    <row r="31" spans="1:8" ht="27.75" customHeight="1" x14ac:dyDescent="0.2">
      <c r="A31" s="29">
        <v>4</v>
      </c>
      <c r="B31" s="30" t="s">
        <v>13</v>
      </c>
      <c r="C31" s="18" t="s">
        <v>15</v>
      </c>
      <c r="D31" s="19">
        <f>('[2]Оригинал Тариф с 01.07.25'!$N$54+'[2]Оригинал Тариф с 01.07.25'!$P$54)/2</f>
        <v>2.88</v>
      </c>
      <c r="E31" s="20">
        <f t="shared" si="0"/>
        <v>3062</v>
      </c>
      <c r="F31" s="20">
        <f t="shared" si="1"/>
        <v>105822.72</v>
      </c>
      <c r="G31" s="20">
        <f t="shared" si="2"/>
        <v>3062</v>
      </c>
      <c r="H31" s="20">
        <f t="shared" si="3"/>
        <v>105822.72</v>
      </c>
    </row>
    <row r="32" spans="1:8" ht="25.5" x14ac:dyDescent="0.2">
      <c r="A32" s="29">
        <v>5</v>
      </c>
      <c r="B32" s="30" t="s">
        <v>23</v>
      </c>
      <c r="C32" s="18" t="s">
        <v>15</v>
      </c>
      <c r="D32" s="19">
        <f>('[2]Оригинал Тариф с 01.07.25'!$H$54+'[2]Оригинал Тариф с 01.07.25'!$J$54)/2</f>
        <v>1.2349999999999999</v>
      </c>
      <c r="E32" s="20">
        <f t="shared" si="0"/>
        <v>3062</v>
      </c>
      <c r="F32" s="20">
        <f t="shared" si="1"/>
        <v>45378.84</v>
      </c>
      <c r="G32" s="20">
        <f t="shared" si="2"/>
        <v>3062</v>
      </c>
      <c r="H32" s="20">
        <f t="shared" si="3"/>
        <v>45378.84</v>
      </c>
    </row>
    <row r="33" spans="1:13" ht="76.5" x14ac:dyDescent="0.2">
      <c r="A33" s="29">
        <v>6</v>
      </c>
      <c r="B33" s="30" t="s">
        <v>17</v>
      </c>
      <c r="C33" s="18" t="s">
        <v>15</v>
      </c>
      <c r="D33" s="19">
        <f>('[2]Оригинал Тариф с 01.07.25'!$W$54+'[2]Оригинал Тариф с 01.07.25'!$Y$54)/2</f>
        <v>1.1200000000000001</v>
      </c>
      <c r="E33" s="20">
        <f t="shared" si="0"/>
        <v>3062</v>
      </c>
      <c r="F33" s="20">
        <f t="shared" si="1"/>
        <v>41153.280000000006</v>
      </c>
      <c r="G33" s="20">
        <f t="shared" si="2"/>
        <v>3062</v>
      </c>
      <c r="H33" s="20">
        <f t="shared" si="3"/>
        <v>41153.280000000006</v>
      </c>
    </row>
    <row r="34" spans="1:13" ht="76.5" x14ac:dyDescent="0.2">
      <c r="A34" s="29">
        <v>7</v>
      </c>
      <c r="B34" s="30" t="s">
        <v>18</v>
      </c>
      <c r="C34" s="18" t="s">
        <v>15</v>
      </c>
      <c r="D34" s="19">
        <f>('[2]Оригинал Тариф с 01.07.25'!$AI$54+'[2]Оригинал Тариф с 01.07.25'!$AK$54)/2</f>
        <v>1.9849999999999999</v>
      </c>
      <c r="E34" s="20">
        <f t="shared" si="0"/>
        <v>3062</v>
      </c>
      <c r="F34" s="20">
        <f t="shared" si="1"/>
        <v>72936.84</v>
      </c>
      <c r="G34" s="20">
        <f t="shared" si="2"/>
        <v>3062</v>
      </c>
      <c r="H34" s="20">
        <f t="shared" si="3"/>
        <v>72936.84</v>
      </c>
    </row>
    <row r="35" spans="1:13" ht="76.5" x14ac:dyDescent="0.2">
      <c r="A35" s="29">
        <v>8</v>
      </c>
      <c r="B35" s="30" t="s">
        <v>19</v>
      </c>
      <c r="C35" s="18" t="s">
        <v>15</v>
      </c>
      <c r="D35" s="19">
        <f>('[2]Оригинал Тариф с 01.07.25'!$AO$54+'[2]Оригинал Тариф с 01.07.25'!$AQ$54)/2</f>
        <v>0.38</v>
      </c>
      <c r="E35" s="20">
        <f t="shared" si="0"/>
        <v>3062</v>
      </c>
      <c r="F35" s="20">
        <f t="shared" si="1"/>
        <v>13962.72</v>
      </c>
      <c r="G35" s="20">
        <f t="shared" si="2"/>
        <v>3062</v>
      </c>
      <c r="H35" s="20">
        <f t="shared" si="3"/>
        <v>13962.72</v>
      </c>
    </row>
    <row r="36" spans="1:13" ht="60.75" customHeight="1" x14ac:dyDescent="0.2">
      <c r="A36" s="29">
        <v>9</v>
      </c>
      <c r="B36" s="30" t="s">
        <v>20</v>
      </c>
      <c r="C36" s="18" t="s">
        <v>15</v>
      </c>
      <c r="D36" s="19">
        <f>('[2]Оригинал Тариф с 01.07.25'!$AR$54+'[2]Оригинал Тариф с 01.07.25'!$AT$54)/2</f>
        <v>0.13500000000000001</v>
      </c>
      <c r="E36" s="20">
        <f t="shared" si="0"/>
        <v>3062</v>
      </c>
      <c r="F36" s="20">
        <f t="shared" si="1"/>
        <v>4960.4400000000005</v>
      </c>
      <c r="G36" s="20">
        <f t="shared" si="2"/>
        <v>3062</v>
      </c>
      <c r="H36" s="20">
        <f t="shared" si="3"/>
        <v>4960.4400000000005</v>
      </c>
    </row>
    <row r="37" spans="1:13" ht="25.5" x14ac:dyDescent="0.2">
      <c r="A37" s="29">
        <v>10</v>
      </c>
      <c r="B37" s="30" t="s">
        <v>14</v>
      </c>
      <c r="C37" s="18" t="s">
        <v>15</v>
      </c>
      <c r="D37" s="19">
        <f>('[2]Оригинал Тариф с 01.07.25'!$AF$54+'[2]Оригинал Тариф с 01.07.25'!$AH$54)/2</f>
        <v>0.59499999999999997</v>
      </c>
      <c r="E37" s="20">
        <f t="shared" si="0"/>
        <v>3062</v>
      </c>
      <c r="F37" s="20">
        <f t="shared" si="1"/>
        <v>21862.68</v>
      </c>
      <c r="G37" s="20">
        <f t="shared" si="2"/>
        <v>3062</v>
      </c>
      <c r="H37" s="20">
        <f t="shared" si="3"/>
        <v>21862.68</v>
      </c>
    </row>
    <row r="38" spans="1:13" ht="38.25" x14ac:dyDescent="0.2">
      <c r="A38" s="29">
        <v>11</v>
      </c>
      <c r="B38" s="30" t="s">
        <v>21</v>
      </c>
      <c r="C38" s="18" t="s">
        <v>15</v>
      </c>
      <c r="D38" s="19">
        <f>('[2]Оригинал Тариф с 01.07.25'!$Q$54+'[2]Оригинал Тариф с 01.07.25'!$S$54)/2</f>
        <v>2.7800000000000002</v>
      </c>
      <c r="E38" s="20">
        <f t="shared" si="0"/>
        <v>3062</v>
      </c>
      <c r="F38" s="20">
        <f t="shared" si="1"/>
        <v>102148.32</v>
      </c>
      <c r="G38" s="20">
        <f t="shared" si="2"/>
        <v>3062</v>
      </c>
      <c r="H38" s="20">
        <f t="shared" si="3"/>
        <v>102148.32</v>
      </c>
    </row>
    <row r="39" spans="1:13" ht="12.75" customHeight="1" x14ac:dyDescent="0.2">
      <c r="A39" s="212" t="s">
        <v>6</v>
      </c>
      <c r="B39" s="213"/>
      <c r="C39" s="213"/>
      <c r="D39" s="214"/>
      <c r="E39" s="21"/>
      <c r="F39" s="21">
        <f>SUM(F28:F38)</f>
        <v>489246.35999999993</v>
      </c>
      <c r="G39" s="21"/>
      <c r="H39" s="21">
        <f>SUM(H28:H38)</f>
        <v>489246.35999999993</v>
      </c>
    </row>
    <row r="40" spans="1:13" ht="39" customHeight="1" x14ac:dyDescent="0.2">
      <c r="A40" s="155" t="s">
        <v>134</v>
      </c>
      <c r="B40" s="169"/>
      <c r="C40" s="169"/>
      <c r="D40" s="169"/>
      <c r="E40" s="169"/>
      <c r="F40" s="169"/>
      <c r="G40"/>
      <c r="H40"/>
    </row>
    <row r="41" spans="1:13" ht="26.25" customHeight="1" x14ac:dyDescent="0.2">
      <c r="A41" s="232" t="s">
        <v>135</v>
      </c>
      <c r="B41" s="232"/>
      <c r="C41" s="232"/>
      <c r="D41" s="232"/>
      <c r="E41" s="232"/>
      <c r="F41" s="54">
        <v>-367490.71499999997</v>
      </c>
      <c r="G41"/>
      <c r="H41"/>
    </row>
    <row r="42" spans="1:13" ht="50.25" customHeight="1" x14ac:dyDescent="0.2">
      <c r="A42" s="232" t="s">
        <v>125</v>
      </c>
      <c r="B42" s="232"/>
      <c r="C42" s="232"/>
      <c r="D42" s="232"/>
      <c r="E42" s="232"/>
      <c r="F42" s="54">
        <v>110048.28</v>
      </c>
      <c r="G42"/>
      <c r="H42" s="43"/>
      <c r="I42" s="43"/>
      <c r="J42" s="43"/>
      <c r="K42" s="43"/>
      <c r="L42" s="43"/>
      <c r="M42" s="43"/>
    </row>
    <row r="43" spans="1:13" ht="30.75" customHeight="1" x14ac:dyDescent="0.2">
      <c r="A43" s="233" t="s">
        <v>126</v>
      </c>
      <c r="B43" s="234"/>
      <c r="C43" s="234"/>
      <c r="D43" s="234"/>
      <c r="E43" s="235"/>
      <c r="F43" s="54">
        <f>SUM(F41:F42)</f>
        <v>-257442.43499999997</v>
      </c>
      <c r="G43"/>
      <c r="H43" s="43"/>
      <c r="I43" s="43"/>
      <c r="J43" s="43"/>
      <c r="K43" s="43"/>
      <c r="L43" s="43"/>
      <c r="M43" s="43"/>
    </row>
    <row r="44" spans="1:13" ht="24.75" customHeight="1" x14ac:dyDescent="0.2">
      <c r="A44" s="232" t="s">
        <v>127</v>
      </c>
      <c r="B44" s="232"/>
      <c r="C44" s="232"/>
      <c r="D44" s="232"/>
      <c r="E44" s="232"/>
      <c r="F44" s="54">
        <v>210538.38000000003</v>
      </c>
      <c r="G44"/>
      <c r="H44"/>
    </row>
    <row r="45" spans="1:13" ht="27" customHeight="1" x14ac:dyDescent="0.2">
      <c r="A45" s="232" t="s">
        <v>128</v>
      </c>
      <c r="B45" s="232"/>
      <c r="C45" s="232"/>
      <c r="D45" s="232"/>
      <c r="E45" s="232"/>
      <c r="F45" s="62">
        <f>F43-F44</f>
        <v>-467980.815</v>
      </c>
      <c r="G45"/>
      <c r="H45"/>
    </row>
    <row r="46" spans="1:13" ht="16.5" customHeight="1" x14ac:dyDescent="0.2">
      <c r="A46" s="40"/>
      <c r="B46" s="41"/>
      <c r="C46" s="41"/>
      <c r="D46" s="41"/>
      <c r="E46" s="41"/>
      <c r="F46" s="41"/>
      <c r="G46"/>
      <c r="H46"/>
    </row>
    <row r="47" spans="1:13" ht="145.35" customHeight="1" x14ac:dyDescent="0.2">
      <c r="A47" s="44" t="s">
        <v>1</v>
      </c>
      <c r="B47" s="45" t="s">
        <v>8</v>
      </c>
      <c r="C47" s="46" t="s">
        <v>41</v>
      </c>
      <c r="D47" s="1" t="s">
        <v>9</v>
      </c>
      <c r="E47" s="2" t="s">
        <v>42</v>
      </c>
      <c r="F47" s="2" t="s">
        <v>43</v>
      </c>
      <c r="G47"/>
      <c r="H47"/>
    </row>
    <row r="48" spans="1:13" ht="24.95" customHeight="1" x14ac:dyDescent="0.2">
      <c r="A48" s="60">
        <v>1</v>
      </c>
      <c r="B48" s="63" t="s">
        <v>896</v>
      </c>
      <c r="C48" s="141" t="s">
        <v>130</v>
      </c>
      <c r="D48" s="57">
        <v>1758.68</v>
      </c>
      <c r="E48" s="18" t="s">
        <v>897</v>
      </c>
      <c r="F48" s="141" t="s">
        <v>131</v>
      </c>
      <c r="G48"/>
      <c r="H48"/>
    </row>
    <row r="49" spans="1:8" ht="24.95" customHeight="1" x14ac:dyDescent="0.2">
      <c r="A49" s="60">
        <v>2</v>
      </c>
      <c r="B49" s="63" t="s">
        <v>898</v>
      </c>
      <c r="C49" s="215"/>
      <c r="D49" s="57">
        <v>85752.36</v>
      </c>
      <c r="E49" s="18" t="s">
        <v>899</v>
      </c>
      <c r="F49" s="215"/>
      <c r="G49"/>
      <c r="H49"/>
    </row>
    <row r="50" spans="1:8" ht="24.95" customHeight="1" x14ac:dyDescent="0.2">
      <c r="A50" s="60">
        <v>3</v>
      </c>
      <c r="B50" s="63" t="s">
        <v>900</v>
      </c>
      <c r="C50" s="215"/>
      <c r="D50" s="57">
        <v>493.2</v>
      </c>
      <c r="E50" s="57"/>
      <c r="F50" s="215"/>
      <c r="G50"/>
      <c r="H50"/>
    </row>
    <row r="51" spans="1:8" ht="24.95" customHeight="1" x14ac:dyDescent="0.2">
      <c r="A51" s="60">
        <v>4</v>
      </c>
      <c r="B51" s="63" t="s">
        <v>901</v>
      </c>
      <c r="C51" s="215"/>
      <c r="D51" s="57">
        <v>10000</v>
      </c>
      <c r="E51" s="18" t="s">
        <v>370</v>
      </c>
      <c r="F51" s="215"/>
      <c r="G51"/>
      <c r="H51"/>
    </row>
    <row r="52" spans="1:8" ht="45" customHeight="1" x14ac:dyDescent="0.2">
      <c r="A52" s="60">
        <v>5</v>
      </c>
      <c r="B52" s="63" t="s">
        <v>902</v>
      </c>
      <c r="C52" s="215"/>
      <c r="D52" s="57">
        <v>109234.43999999999</v>
      </c>
      <c r="E52" s="18" t="s">
        <v>903</v>
      </c>
      <c r="F52" s="215"/>
      <c r="G52"/>
      <c r="H52"/>
    </row>
    <row r="53" spans="1:8" ht="24.95" customHeight="1" x14ac:dyDescent="0.2">
      <c r="A53" s="60">
        <v>6</v>
      </c>
      <c r="B53" s="63" t="s">
        <v>129</v>
      </c>
      <c r="C53" s="215"/>
      <c r="D53" s="57">
        <v>1200</v>
      </c>
      <c r="E53" s="57"/>
      <c r="F53" s="215"/>
      <c r="G53"/>
      <c r="H53"/>
    </row>
    <row r="54" spans="1:8" ht="27.75" customHeight="1" x14ac:dyDescent="0.2">
      <c r="A54" s="60">
        <v>7</v>
      </c>
      <c r="B54" s="63" t="s">
        <v>904</v>
      </c>
      <c r="C54" s="216"/>
      <c r="D54" s="57">
        <v>2099.6999999999998</v>
      </c>
      <c r="E54" s="57"/>
      <c r="F54" s="216"/>
      <c r="G54"/>
      <c r="H54"/>
    </row>
    <row r="55" spans="1:8" ht="24.95" customHeight="1" x14ac:dyDescent="0.2">
      <c r="A55" s="146" t="s">
        <v>6</v>
      </c>
      <c r="B55" s="148"/>
      <c r="C55" s="52"/>
      <c r="D55" s="53">
        <f>SUM(D48:D54)</f>
        <v>210538.38</v>
      </c>
      <c r="E55" s="61"/>
      <c r="F55" s="12"/>
      <c r="G55"/>
      <c r="H55"/>
    </row>
    <row r="56" spans="1:8" ht="19.5" customHeight="1" x14ac:dyDescent="0.2">
      <c r="A56" s="196" t="s">
        <v>59</v>
      </c>
      <c r="B56" s="196"/>
      <c r="C56" s="196"/>
      <c r="D56" s="196"/>
      <c r="E56" s="196"/>
      <c r="F56" s="196"/>
      <c r="G56" s="196"/>
      <c r="H56" s="196"/>
    </row>
    <row r="57" spans="1:8" ht="27.75" customHeight="1" x14ac:dyDescent="0.2">
      <c r="A57" s="10"/>
      <c r="B57" s="10"/>
      <c r="C57" s="10"/>
      <c r="D57" s="10"/>
      <c r="E57" s="10"/>
      <c r="F57" s="10"/>
      <c r="G57" s="33">
        <f>'[1]Оригинал Тариф с 01.07.25'!$BK$54</f>
        <v>182250.23999999999</v>
      </c>
      <c r="H57" s="10"/>
    </row>
    <row r="58" spans="1:8" ht="41.25" customHeight="1" x14ac:dyDescent="0.2">
      <c r="A58" s="155" t="s">
        <v>28</v>
      </c>
      <c r="B58" s="155"/>
      <c r="C58" s="155"/>
      <c r="D58" s="155"/>
      <c r="E58" s="155"/>
      <c r="F58" s="155"/>
      <c r="G58" s="155"/>
      <c r="H58" s="155"/>
    </row>
    <row r="59" spans="1:8" ht="138" customHeight="1" x14ac:dyDescent="0.2">
      <c r="A59" s="6" t="s">
        <v>29</v>
      </c>
      <c r="B59" s="156" t="s">
        <v>30</v>
      </c>
      <c r="C59" s="156"/>
      <c r="D59" s="156" t="s">
        <v>31</v>
      </c>
      <c r="E59" s="156"/>
      <c r="F59" s="156" t="s">
        <v>32</v>
      </c>
      <c r="G59" s="156"/>
    </row>
    <row r="60" spans="1:8" ht="15.75" x14ac:dyDescent="0.2">
      <c r="A60" s="4">
        <v>1</v>
      </c>
      <c r="B60" s="197">
        <v>2</v>
      </c>
      <c r="C60" s="197"/>
      <c r="D60" s="197">
        <v>3</v>
      </c>
      <c r="E60" s="197"/>
      <c r="F60" s="197">
        <v>4</v>
      </c>
      <c r="G60" s="197"/>
    </row>
    <row r="61" spans="1:8" ht="12.75" customHeight="1" x14ac:dyDescent="0.2">
      <c r="A61" s="6"/>
      <c r="B61" s="157">
        <v>1</v>
      </c>
      <c r="C61" s="159"/>
      <c r="D61" s="157">
        <v>0</v>
      </c>
      <c r="E61" s="159"/>
      <c r="F61" s="225">
        <v>1521</v>
      </c>
      <c r="G61" s="226"/>
    </row>
    <row r="62" spans="1:8" ht="119.25" customHeight="1" x14ac:dyDescent="0.2">
      <c r="A62" s="155" t="s">
        <v>33</v>
      </c>
      <c r="B62" s="155"/>
      <c r="C62" s="155"/>
      <c r="D62" s="155"/>
      <c r="E62" s="155"/>
      <c r="F62" s="155"/>
      <c r="G62" s="155"/>
      <c r="H62" s="155"/>
    </row>
    <row r="63" spans="1:8" ht="15.75" x14ac:dyDescent="0.2">
      <c r="A63" s="5"/>
    </row>
    <row r="64" spans="1:8" ht="78.75" x14ac:dyDescent="0.2">
      <c r="A64" s="6" t="s">
        <v>29</v>
      </c>
      <c r="B64" s="156" t="s">
        <v>34</v>
      </c>
      <c r="C64" s="156"/>
      <c r="D64" s="156" t="s">
        <v>35</v>
      </c>
      <c r="E64" s="156"/>
      <c r="F64" s="6" t="s">
        <v>36</v>
      </c>
      <c r="G64" s="6" t="s">
        <v>37</v>
      </c>
      <c r="H64" s="4" t="s">
        <v>38</v>
      </c>
    </row>
    <row r="65" spans="1:8" ht="15.75" x14ac:dyDescent="0.2">
      <c r="A65" s="4">
        <v>1</v>
      </c>
      <c r="B65" s="197">
        <v>2</v>
      </c>
      <c r="C65" s="197"/>
      <c r="D65" s="197">
        <v>3</v>
      </c>
      <c r="E65" s="197"/>
      <c r="F65" s="4">
        <v>4</v>
      </c>
      <c r="G65" s="4">
        <v>5</v>
      </c>
      <c r="H65" s="4">
        <v>6</v>
      </c>
    </row>
    <row r="66" spans="1:8" ht="47.25" customHeight="1" x14ac:dyDescent="0.2">
      <c r="A66" s="6">
        <v>1</v>
      </c>
      <c r="B66" s="156" t="s">
        <v>39</v>
      </c>
      <c r="C66" s="156"/>
      <c r="D66" s="164">
        <v>190015.13</v>
      </c>
      <c r="E66" s="164"/>
      <c r="F66" s="4">
        <v>1375285.18</v>
      </c>
      <c r="G66" s="4">
        <v>1404684.54</v>
      </c>
      <c r="H66" s="4">
        <f>F66-G66+D66</f>
        <v>160615.7699999999</v>
      </c>
    </row>
    <row r="67" spans="1:8" ht="44.25" customHeight="1" x14ac:dyDescent="0.2">
      <c r="A67" s="6">
        <v>2</v>
      </c>
      <c r="B67" s="156" t="s">
        <v>40</v>
      </c>
      <c r="C67" s="156"/>
      <c r="D67" s="160">
        <v>1589.03</v>
      </c>
      <c r="E67" s="161"/>
      <c r="F67" s="4">
        <v>20377.27</v>
      </c>
      <c r="G67" s="4">
        <v>20219.96</v>
      </c>
      <c r="H67" s="4">
        <f>F67-G67+D67</f>
        <v>1746.3400000000013</v>
      </c>
    </row>
    <row r="68" spans="1:8" ht="15.75" customHeight="1" x14ac:dyDescent="0.2">
      <c r="A68" s="157" t="s">
        <v>22</v>
      </c>
      <c r="B68" s="158"/>
      <c r="C68" s="159"/>
      <c r="D68" s="165"/>
      <c r="E68" s="165"/>
      <c r="F68" s="6"/>
      <c r="G68" s="6"/>
      <c r="H68" s="4"/>
    </row>
    <row r="72" spans="1:8" x14ac:dyDescent="0.2">
      <c r="B72" s="140"/>
      <c r="C72" s="139"/>
    </row>
    <row r="73" spans="1:8" x14ac:dyDescent="0.2">
      <c r="B73" s="140"/>
      <c r="C73" s="139"/>
    </row>
    <row r="74" spans="1:8" x14ac:dyDescent="0.2">
      <c r="C74" s="135"/>
    </row>
    <row r="75" spans="1:8" x14ac:dyDescent="0.2">
      <c r="C75" s="135"/>
    </row>
  </sheetData>
  <mergeCells count="60">
    <mergeCell ref="A40:F40"/>
    <mergeCell ref="A41:E41"/>
    <mergeCell ref="A42:E42"/>
    <mergeCell ref="A43:E43"/>
    <mergeCell ref="A44:E44"/>
    <mergeCell ref="A68:C68"/>
    <mergeCell ref="D68:E68"/>
    <mergeCell ref="B65:C65"/>
    <mergeCell ref="D65:E65"/>
    <mergeCell ref="B66:C66"/>
    <mergeCell ref="D66:E66"/>
    <mergeCell ref="B67:C67"/>
    <mergeCell ref="D67:E67"/>
    <mergeCell ref="B61:C61"/>
    <mergeCell ref="D61:E61"/>
    <mergeCell ref="F61:G61"/>
    <mergeCell ref="A62:H62"/>
    <mergeCell ref="B64:C64"/>
    <mergeCell ref="D64:E64"/>
    <mergeCell ref="A58:H58"/>
    <mergeCell ref="B59:C59"/>
    <mergeCell ref="D59:E59"/>
    <mergeCell ref="F59:G59"/>
    <mergeCell ref="B60:C60"/>
    <mergeCell ref="D60:E60"/>
    <mergeCell ref="F60:G60"/>
    <mergeCell ref="A56:H56"/>
    <mergeCell ref="A19:H19"/>
    <mergeCell ref="A20:H20"/>
    <mergeCell ref="A23:H23"/>
    <mergeCell ref="A25:H25"/>
    <mergeCell ref="A26:A27"/>
    <mergeCell ref="B26:B27"/>
    <mergeCell ref="C26:C27"/>
    <mergeCell ref="D26:D27"/>
    <mergeCell ref="E26:F26"/>
    <mergeCell ref="G26:H26"/>
    <mergeCell ref="A39:D39"/>
    <mergeCell ref="A55:B55"/>
    <mergeCell ref="A45:E45"/>
    <mergeCell ref="C48:C54"/>
    <mergeCell ref="F48:F54"/>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legacy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39642-713D-480D-8DB4-26F0CB81B263}">
  <dimension ref="A1:K79"/>
  <sheetViews>
    <sheetView topLeftCell="A64" workbookViewId="0">
      <selection activeCell="B76" sqref="B76:C79"/>
    </sheetView>
  </sheetViews>
  <sheetFormatPr defaultRowHeight="12.75" x14ac:dyDescent="0.2"/>
  <cols>
    <col min="1" max="1" width="5.83203125" style="7" customWidth="1"/>
    <col min="2" max="2" width="42.33203125" style="7" customWidth="1"/>
    <col min="3" max="3" width="14.664062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118</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01.07.25'!$D$55</f>
        <v>3061.2</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01.07.25'!$AC$55+'[2]Оригинал Тариф с 01.07.25'!$AE$55)/2</f>
        <v>0.495</v>
      </c>
      <c r="E28" s="20">
        <f>$G$21</f>
        <v>3061.2</v>
      </c>
      <c r="F28" s="20">
        <f>D28*E28*12</f>
        <v>18183.527999999998</v>
      </c>
      <c r="G28" s="20">
        <f>E28</f>
        <v>3061.2</v>
      </c>
      <c r="H28" s="20">
        <f>D28*G28*12</f>
        <v>18183.527999999998</v>
      </c>
    </row>
    <row r="29" spans="1:8" ht="25.5" x14ac:dyDescent="0.2">
      <c r="A29" s="29">
        <v>2</v>
      </c>
      <c r="B29" s="30" t="s">
        <v>67</v>
      </c>
      <c r="C29" s="18" t="s">
        <v>15</v>
      </c>
      <c r="D29" s="19">
        <f>('[2]Оригинал Тариф с 01.07.25'!$K$55+'[2]Оригинал Тариф с 01.07.25'!$M$55)/2</f>
        <v>0.185</v>
      </c>
      <c r="E29" s="20">
        <f t="shared" ref="E29:E38" si="0">$G$21</f>
        <v>3061.2</v>
      </c>
      <c r="F29" s="20">
        <f t="shared" ref="F29:F38" si="1">D29*E29*12</f>
        <v>6795.8639999999996</v>
      </c>
      <c r="G29" s="20">
        <f t="shared" ref="G29:G38" si="2">E29</f>
        <v>3061.2</v>
      </c>
      <c r="H29" s="20">
        <f t="shared" ref="H29:H38" si="3">D29*G29*12</f>
        <v>6795.8639999999996</v>
      </c>
    </row>
    <row r="30" spans="1:8" ht="24.75" customHeight="1" x14ac:dyDescent="0.2">
      <c r="A30" s="29">
        <v>3</v>
      </c>
      <c r="B30" s="30" t="s">
        <v>12</v>
      </c>
      <c r="C30" s="18" t="s">
        <v>15</v>
      </c>
      <c r="D30" s="19">
        <f>('[2]Оригинал Тариф с 01.07.25'!$AX$55+'[2]Оригинал Тариф с 01.07.25'!$AZ$55)/2</f>
        <v>1.5249999999999999</v>
      </c>
      <c r="E30" s="20">
        <f t="shared" si="0"/>
        <v>3061.2</v>
      </c>
      <c r="F30" s="20">
        <f t="shared" si="1"/>
        <v>56019.959999999992</v>
      </c>
      <c r="G30" s="20">
        <f t="shared" si="2"/>
        <v>3061.2</v>
      </c>
      <c r="H30" s="20">
        <f t="shared" si="3"/>
        <v>56019.959999999992</v>
      </c>
    </row>
    <row r="31" spans="1:8" ht="27.75" customHeight="1" x14ac:dyDescent="0.2">
      <c r="A31" s="29">
        <v>4</v>
      </c>
      <c r="B31" s="30" t="s">
        <v>13</v>
      </c>
      <c r="C31" s="18" t="s">
        <v>15</v>
      </c>
      <c r="D31" s="19">
        <f>('[2]Оригинал Тариф с 01.07.25'!$N$55+'[2]Оригинал Тариф с 01.07.25'!$P$55)/2</f>
        <v>2.88</v>
      </c>
      <c r="E31" s="20">
        <f t="shared" si="0"/>
        <v>3061.2</v>
      </c>
      <c r="F31" s="20">
        <f t="shared" si="1"/>
        <v>105795.07199999999</v>
      </c>
      <c r="G31" s="20">
        <f t="shared" si="2"/>
        <v>3061.2</v>
      </c>
      <c r="H31" s="20">
        <f t="shared" si="3"/>
        <v>105795.07199999999</v>
      </c>
    </row>
    <row r="32" spans="1:8" ht="25.5" x14ac:dyDescent="0.2">
      <c r="A32" s="29">
        <v>5</v>
      </c>
      <c r="B32" s="30" t="s">
        <v>23</v>
      </c>
      <c r="C32" s="18" t="s">
        <v>15</v>
      </c>
      <c r="D32" s="19">
        <f>('[2]Оригинал Тариф с 01.07.25'!$H$55+'[2]Оригинал Тариф с 01.07.25'!$J$55)/2</f>
        <v>1.5449999999999999</v>
      </c>
      <c r="E32" s="20">
        <f t="shared" si="0"/>
        <v>3061.2</v>
      </c>
      <c r="F32" s="20">
        <f t="shared" si="1"/>
        <v>56754.647999999986</v>
      </c>
      <c r="G32" s="20">
        <f t="shared" si="2"/>
        <v>3061.2</v>
      </c>
      <c r="H32" s="20">
        <f t="shared" si="3"/>
        <v>56754.647999999986</v>
      </c>
    </row>
    <row r="33" spans="1:11" ht="76.5" x14ac:dyDescent="0.2">
      <c r="A33" s="29">
        <v>6</v>
      </c>
      <c r="B33" s="30" t="s">
        <v>17</v>
      </c>
      <c r="C33" s="18" t="s">
        <v>15</v>
      </c>
      <c r="D33" s="19">
        <f>('[2]Оригинал Тариф с 01.07.25'!$W$55+'[2]Оригинал Тариф с 01.07.25'!$Y$55)/2</f>
        <v>1.1200000000000001</v>
      </c>
      <c r="E33" s="20">
        <f t="shared" si="0"/>
        <v>3061.2</v>
      </c>
      <c r="F33" s="20">
        <f t="shared" si="1"/>
        <v>41142.528000000006</v>
      </c>
      <c r="G33" s="20">
        <f t="shared" si="2"/>
        <v>3061.2</v>
      </c>
      <c r="H33" s="20">
        <f t="shared" si="3"/>
        <v>41142.528000000006</v>
      </c>
    </row>
    <row r="34" spans="1:11" ht="76.5" x14ac:dyDescent="0.2">
      <c r="A34" s="29">
        <v>7</v>
      </c>
      <c r="B34" s="30" t="s">
        <v>18</v>
      </c>
      <c r="C34" s="18" t="s">
        <v>15</v>
      </c>
      <c r="D34" s="19">
        <f>('[2]Оригинал Тариф с 01.07.25'!$AI$55+'[2]Оригинал Тариф с 01.07.25'!$AK$55)/2</f>
        <v>2.0149999999999997</v>
      </c>
      <c r="E34" s="20">
        <f t="shared" si="0"/>
        <v>3061.2</v>
      </c>
      <c r="F34" s="20">
        <f t="shared" si="1"/>
        <v>74019.815999999977</v>
      </c>
      <c r="G34" s="20">
        <f t="shared" si="2"/>
        <v>3061.2</v>
      </c>
      <c r="H34" s="20">
        <f t="shared" si="3"/>
        <v>74019.815999999977</v>
      </c>
    </row>
    <row r="35" spans="1:11" ht="76.5" x14ac:dyDescent="0.2">
      <c r="A35" s="29">
        <v>8</v>
      </c>
      <c r="B35" s="30" t="s">
        <v>19</v>
      </c>
      <c r="C35" s="18" t="s">
        <v>15</v>
      </c>
      <c r="D35" s="19">
        <f>('[2]Оригинал Тариф с 01.07.25'!$AO$55+'[2]Оригинал Тариф с 01.07.25'!$AQ$55)/2</f>
        <v>0.38</v>
      </c>
      <c r="E35" s="20">
        <f t="shared" si="0"/>
        <v>3061.2</v>
      </c>
      <c r="F35" s="20">
        <f t="shared" si="1"/>
        <v>13959.071999999998</v>
      </c>
      <c r="G35" s="20">
        <f t="shared" si="2"/>
        <v>3061.2</v>
      </c>
      <c r="H35" s="20">
        <f t="shared" si="3"/>
        <v>13959.071999999998</v>
      </c>
    </row>
    <row r="36" spans="1:11" ht="60.75" customHeight="1" x14ac:dyDescent="0.2">
      <c r="A36" s="29">
        <v>9</v>
      </c>
      <c r="B36" s="30" t="s">
        <v>20</v>
      </c>
      <c r="C36" s="18" t="s">
        <v>15</v>
      </c>
      <c r="D36" s="19">
        <f>('[2]Оригинал Тариф с 01.07.25'!$AR$55+'[2]Оригинал Тариф с 01.07.25'!$AT$55)/2</f>
        <v>0.13500000000000001</v>
      </c>
      <c r="E36" s="20">
        <f t="shared" si="0"/>
        <v>3061.2</v>
      </c>
      <c r="F36" s="20">
        <f t="shared" si="1"/>
        <v>4959.1440000000002</v>
      </c>
      <c r="G36" s="20">
        <f t="shared" si="2"/>
        <v>3061.2</v>
      </c>
      <c r="H36" s="20">
        <f t="shared" si="3"/>
        <v>4959.1440000000002</v>
      </c>
    </row>
    <row r="37" spans="1:11" ht="25.5" x14ac:dyDescent="0.2">
      <c r="A37" s="29">
        <v>10</v>
      </c>
      <c r="B37" s="30" t="s">
        <v>14</v>
      </c>
      <c r="C37" s="18" t="s">
        <v>15</v>
      </c>
      <c r="D37" s="19">
        <f>('[2]Оригинал Тариф с 01.07.25'!$AF$55+'[2]Оригинал Тариф с 01.07.25'!$AH$55)/2</f>
        <v>0.59499999999999997</v>
      </c>
      <c r="E37" s="20">
        <f t="shared" si="0"/>
        <v>3061.2</v>
      </c>
      <c r="F37" s="20">
        <f t="shared" si="1"/>
        <v>21856.967999999997</v>
      </c>
      <c r="G37" s="20">
        <f t="shared" si="2"/>
        <v>3061.2</v>
      </c>
      <c r="H37" s="20">
        <f t="shared" si="3"/>
        <v>21856.967999999997</v>
      </c>
    </row>
    <row r="38" spans="1:11" ht="38.25" x14ac:dyDescent="0.2">
      <c r="A38" s="29">
        <v>11</v>
      </c>
      <c r="B38" s="30" t="s">
        <v>21</v>
      </c>
      <c r="C38" s="18" t="s">
        <v>15</v>
      </c>
      <c r="D38" s="19">
        <f>('[2]Оригинал Тариф с 01.07.25'!$Q$55+'[2]Оригинал Тариф с 01.07.25'!$S$55)/2</f>
        <v>2.7800000000000002</v>
      </c>
      <c r="E38" s="20">
        <f t="shared" si="0"/>
        <v>3061.2</v>
      </c>
      <c r="F38" s="20">
        <f t="shared" si="1"/>
        <v>102121.63200000001</v>
      </c>
      <c r="G38" s="20">
        <f t="shared" si="2"/>
        <v>3061.2</v>
      </c>
      <c r="H38" s="20">
        <f t="shared" si="3"/>
        <v>102121.63200000001</v>
      </c>
    </row>
    <row r="39" spans="1:11" ht="12.75" customHeight="1" x14ac:dyDescent="0.2">
      <c r="A39" s="212" t="s">
        <v>6</v>
      </c>
      <c r="B39" s="213"/>
      <c r="C39" s="213"/>
      <c r="D39" s="214"/>
      <c r="E39" s="21"/>
      <c r="F39" s="21">
        <f>SUM(F28:F38)</f>
        <v>501608.23199999996</v>
      </c>
      <c r="G39" s="21"/>
      <c r="H39" s="21">
        <f>SUM(H28:H38)</f>
        <v>501608.23199999996</v>
      </c>
    </row>
    <row r="40" spans="1:11" ht="39" customHeight="1" x14ac:dyDescent="0.2">
      <c r="A40" s="155" t="s">
        <v>134</v>
      </c>
      <c r="B40" s="169"/>
      <c r="C40" s="169"/>
      <c r="D40" s="169"/>
      <c r="E40" s="169"/>
      <c r="F40" s="169"/>
      <c r="G40"/>
      <c r="H40"/>
    </row>
    <row r="41" spans="1:11" ht="26.25" customHeight="1" x14ac:dyDescent="0.2">
      <c r="A41" s="232" t="s">
        <v>135</v>
      </c>
      <c r="B41" s="232"/>
      <c r="C41" s="232"/>
      <c r="D41" s="232"/>
      <c r="E41" s="232"/>
      <c r="F41" s="54">
        <v>-677866.87100000004</v>
      </c>
      <c r="G41"/>
      <c r="H41"/>
    </row>
    <row r="42" spans="1:11" ht="50.25" customHeight="1" x14ac:dyDescent="0.2">
      <c r="A42" s="232" t="s">
        <v>125</v>
      </c>
      <c r="B42" s="232"/>
      <c r="C42" s="232"/>
      <c r="D42" s="232"/>
      <c r="E42" s="232"/>
      <c r="F42" s="54">
        <v>97529.831999999995</v>
      </c>
      <c r="G42"/>
      <c r="H42" s="43"/>
      <c r="I42" s="43"/>
      <c r="J42" s="43"/>
      <c r="K42" s="43"/>
    </row>
    <row r="43" spans="1:11" ht="30.75" customHeight="1" x14ac:dyDescent="0.2">
      <c r="A43" s="233" t="s">
        <v>126</v>
      </c>
      <c r="B43" s="234"/>
      <c r="C43" s="234"/>
      <c r="D43" s="234"/>
      <c r="E43" s="235"/>
      <c r="F43" s="54">
        <f>SUM(F41:F42)</f>
        <v>-580337.03900000011</v>
      </c>
      <c r="G43"/>
      <c r="H43" s="43"/>
      <c r="I43" s="43"/>
      <c r="J43" s="43"/>
      <c r="K43" s="43"/>
    </row>
    <row r="44" spans="1:11" ht="24.75" customHeight="1" x14ac:dyDescent="0.2">
      <c r="A44" s="232" t="s">
        <v>127</v>
      </c>
      <c r="B44" s="232"/>
      <c r="C44" s="232"/>
      <c r="D44" s="232"/>
      <c r="E44" s="232"/>
      <c r="F44" s="54">
        <v>311256.38</v>
      </c>
      <c r="G44"/>
      <c r="H44"/>
    </row>
    <row r="45" spans="1:11" ht="27" customHeight="1" x14ac:dyDescent="0.2">
      <c r="A45" s="232" t="s">
        <v>128</v>
      </c>
      <c r="B45" s="232"/>
      <c r="C45" s="232"/>
      <c r="D45" s="232"/>
      <c r="E45" s="232"/>
      <c r="F45" s="62">
        <f>F43-F44</f>
        <v>-891593.41900000011</v>
      </c>
      <c r="G45"/>
      <c r="H45"/>
    </row>
    <row r="46" spans="1:11" ht="16.5" customHeight="1" x14ac:dyDescent="0.2">
      <c r="A46" s="40"/>
      <c r="B46" s="41"/>
      <c r="C46" s="41"/>
      <c r="D46" s="41"/>
      <c r="E46" s="41"/>
      <c r="F46" s="41"/>
      <c r="G46"/>
      <c r="H46"/>
    </row>
    <row r="47" spans="1:11" ht="145.35" customHeight="1" x14ac:dyDescent="0.2">
      <c r="A47" s="44" t="s">
        <v>1</v>
      </c>
      <c r="B47" s="45" t="s">
        <v>8</v>
      </c>
      <c r="C47" s="46" t="s">
        <v>41</v>
      </c>
      <c r="D47" s="1" t="s">
        <v>9</v>
      </c>
      <c r="E47" s="2" t="s">
        <v>42</v>
      </c>
      <c r="F47" s="2" t="s">
        <v>43</v>
      </c>
      <c r="G47"/>
      <c r="H47"/>
    </row>
    <row r="48" spans="1:11" ht="24.95" customHeight="1" x14ac:dyDescent="0.2">
      <c r="A48" s="60">
        <v>1</v>
      </c>
      <c r="B48" s="63" t="s">
        <v>905</v>
      </c>
      <c r="C48" s="227" t="s">
        <v>130</v>
      </c>
      <c r="D48" s="57">
        <v>6456.08</v>
      </c>
      <c r="E48" s="18" t="s">
        <v>133</v>
      </c>
      <c r="F48" s="188" t="s">
        <v>131</v>
      </c>
      <c r="G48"/>
      <c r="H48"/>
    </row>
    <row r="49" spans="1:8" ht="24.95" customHeight="1" x14ac:dyDescent="0.2">
      <c r="A49" s="60">
        <v>2</v>
      </c>
      <c r="B49" s="63" t="s">
        <v>906</v>
      </c>
      <c r="C49" s="228"/>
      <c r="D49" s="57">
        <v>11795.63</v>
      </c>
      <c r="E49" s="18" t="s">
        <v>218</v>
      </c>
      <c r="F49" s="230"/>
      <c r="G49"/>
      <c r="H49"/>
    </row>
    <row r="50" spans="1:8" ht="24.95" customHeight="1" x14ac:dyDescent="0.2">
      <c r="A50" s="60">
        <v>3</v>
      </c>
      <c r="B50" s="63" t="s">
        <v>907</v>
      </c>
      <c r="C50" s="228"/>
      <c r="D50" s="57">
        <v>57953.25</v>
      </c>
      <c r="E50" s="18" t="s">
        <v>908</v>
      </c>
      <c r="F50" s="230"/>
      <c r="G50"/>
      <c r="H50"/>
    </row>
    <row r="51" spans="1:8" ht="24.95" customHeight="1" x14ac:dyDescent="0.2">
      <c r="A51" s="60">
        <v>4</v>
      </c>
      <c r="B51" s="63" t="s">
        <v>909</v>
      </c>
      <c r="C51" s="228"/>
      <c r="D51" s="57">
        <v>57023.77</v>
      </c>
      <c r="E51" s="18" t="s">
        <v>910</v>
      </c>
      <c r="F51" s="230"/>
      <c r="G51"/>
      <c r="H51"/>
    </row>
    <row r="52" spans="1:8" ht="24.95" customHeight="1" x14ac:dyDescent="0.2">
      <c r="A52" s="60">
        <v>5</v>
      </c>
      <c r="B52" s="63" t="s">
        <v>911</v>
      </c>
      <c r="C52" s="228"/>
      <c r="D52" s="57">
        <v>49543.85</v>
      </c>
      <c r="E52" s="18" t="s">
        <v>912</v>
      </c>
      <c r="F52" s="230"/>
      <c r="G52"/>
      <c r="H52"/>
    </row>
    <row r="53" spans="1:8" ht="24.95" customHeight="1" x14ac:dyDescent="0.2">
      <c r="A53" s="60">
        <v>6</v>
      </c>
      <c r="B53" s="63" t="s">
        <v>913</v>
      </c>
      <c r="C53" s="228"/>
      <c r="D53" s="57">
        <v>13669.78</v>
      </c>
      <c r="E53" s="18" t="s">
        <v>914</v>
      </c>
      <c r="F53" s="230"/>
      <c r="G53"/>
      <c r="H53"/>
    </row>
    <row r="54" spans="1:8" ht="57" customHeight="1" x14ac:dyDescent="0.2">
      <c r="A54" s="60">
        <v>7</v>
      </c>
      <c r="B54" s="63" t="s">
        <v>915</v>
      </c>
      <c r="C54" s="228"/>
      <c r="D54" s="57">
        <v>100285.3</v>
      </c>
      <c r="E54" s="18" t="s">
        <v>916</v>
      </c>
      <c r="F54" s="230"/>
      <c r="G54"/>
      <c r="H54"/>
    </row>
    <row r="55" spans="1:8" ht="24.95" customHeight="1" x14ac:dyDescent="0.2">
      <c r="A55" s="60">
        <v>8</v>
      </c>
      <c r="B55" s="63" t="s">
        <v>917</v>
      </c>
      <c r="C55" s="228"/>
      <c r="D55" s="57">
        <v>3232.65</v>
      </c>
      <c r="E55" s="57"/>
      <c r="F55" s="230"/>
      <c r="G55"/>
      <c r="H55"/>
    </row>
    <row r="56" spans="1:8" ht="24.95" customHeight="1" x14ac:dyDescent="0.2">
      <c r="A56" s="60">
        <v>9</v>
      </c>
      <c r="B56" s="63" t="s">
        <v>918</v>
      </c>
      <c r="C56" s="228"/>
      <c r="D56" s="57">
        <v>9892.26</v>
      </c>
      <c r="E56" s="18" t="s">
        <v>919</v>
      </c>
      <c r="F56" s="230"/>
      <c r="G56"/>
      <c r="H56"/>
    </row>
    <row r="57" spans="1:8" ht="24.95" customHeight="1" x14ac:dyDescent="0.2">
      <c r="A57" s="60">
        <v>10</v>
      </c>
      <c r="B57" s="63" t="s">
        <v>129</v>
      </c>
      <c r="C57" s="228"/>
      <c r="D57" s="57">
        <v>1200</v>
      </c>
      <c r="E57" s="57"/>
      <c r="F57" s="230"/>
      <c r="G57"/>
      <c r="H57"/>
    </row>
    <row r="58" spans="1:8" ht="24.95" customHeight="1" x14ac:dyDescent="0.2">
      <c r="A58" s="60">
        <v>11</v>
      </c>
      <c r="B58" s="63" t="s">
        <v>920</v>
      </c>
      <c r="C58" s="229"/>
      <c r="D58" s="57">
        <v>203.81</v>
      </c>
      <c r="E58" s="57"/>
      <c r="F58" s="231"/>
      <c r="G58"/>
      <c r="H58"/>
    </row>
    <row r="59" spans="1:8" ht="24.95" customHeight="1" x14ac:dyDescent="0.2">
      <c r="A59" s="146" t="s">
        <v>6</v>
      </c>
      <c r="B59" s="148"/>
      <c r="C59" s="52"/>
      <c r="D59" s="53">
        <f>SUM(D48:D58)</f>
        <v>311256.38</v>
      </c>
      <c r="E59" s="12"/>
      <c r="F59" s="12"/>
      <c r="G59"/>
      <c r="H59"/>
    </row>
    <row r="60" spans="1:8" ht="19.5" customHeight="1" x14ac:dyDescent="0.2">
      <c r="A60" s="196" t="s">
        <v>59</v>
      </c>
      <c r="B60" s="196"/>
      <c r="C60" s="196"/>
      <c r="D60" s="196"/>
      <c r="E60" s="196"/>
      <c r="F60" s="196"/>
      <c r="G60" s="196"/>
      <c r="H60" s="196"/>
    </row>
    <row r="61" spans="1:8" ht="27.75" customHeight="1" x14ac:dyDescent="0.2">
      <c r="A61" s="10"/>
      <c r="B61" s="10"/>
      <c r="C61" s="10"/>
      <c r="D61" s="10"/>
      <c r="E61" s="10"/>
      <c r="F61" s="10"/>
      <c r="G61" s="33">
        <f>'[1]Оригинал Тариф с 01.07.25'!$BK$55</f>
        <v>182202.62400000001</v>
      </c>
      <c r="H61" s="10"/>
    </row>
    <row r="62" spans="1:8" ht="41.25" customHeight="1" x14ac:dyDescent="0.2">
      <c r="A62" s="155" t="s">
        <v>28</v>
      </c>
      <c r="B62" s="155"/>
      <c r="C62" s="155"/>
      <c r="D62" s="155"/>
      <c r="E62" s="155"/>
      <c r="F62" s="155"/>
      <c r="G62" s="155"/>
      <c r="H62" s="155"/>
    </row>
    <row r="63" spans="1:8" ht="138" customHeight="1" x14ac:dyDescent="0.2">
      <c r="A63" s="6" t="s">
        <v>29</v>
      </c>
      <c r="B63" s="156" t="s">
        <v>30</v>
      </c>
      <c r="C63" s="156"/>
      <c r="D63" s="156" t="s">
        <v>31</v>
      </c>
      <c r="E63" s="156"/>
      <c r="F63" s="156" t="s">
        <v>32</v>
      </c>
      <c r="G63" s="156"/>
    </row>
    <row r="64" spans="1:8" ht="15.75" x14ac:dyDescent="0.2">
      <c r="A64" s="4">
        <v>1</v>
      </c>
      <c r="B64" s="197">
        <v>2</v>
      </c>
      <c r="C64" s="197"/>
      <c r="D64" s="197">
        <v>3</v>
      </c>
      <c r="E64" s="197"/>
      <c r="F64" s="197">
        <v>4</v>
      </c>
      <c r="G64" s="197"/>
    </row>
    <row r="65" spans="1:8" ht="12.75" customHeight="1" x14ac:dyDescent="0.2">
      <c r="A65" s="6"/>
      <c r="B65" s="157">
        <v>0</v>
      </c>
      <c r="C65" s="159"/>
      <c r="D65" s="157">
        <v>0</v>
      </c>
      <c r="E65" s="159"/>
      <c r="F65" s="225">
        <v>0</v>
      </c>
      <c r="G65" s="226"/>
    </row>
    <row r="66" spans="1:8" ht="119.25" customHeight="1" x14ac:dyDescent="0.2">
      <c r="A66" s="155" t="s">
        <v>33</v>
      </c>
      <c r="B66" s="155"/>
      <c r="C66" s="155"/>
      <c r="D66" s="155"/>
      <c r="E66" s="155"/>
      <c r="F66" s="155"/>
      <c r="G66" s="155"/>
      <c r="H66" s="155"/>
    </row>
    <row r="67" spans="1:8" ht="15.75" x14ac:dyDescent="0.2">
      <c r="A67" s="5"/>
    </row>
    <row r="68" spans="1:8" ht="78.75" x14ac:dyDescent="0.2">
      <c r="A68" s="6" t="s">
        <v>29</v>
      </c>
      <c r="B68" s="156" t="s">
        <v>34</v>
      </c>
      <c r="C68" s="156"/>
      <c r="D68" s="156" t="s">
        <v>35</v>
      </c>
      <c r="E68" s="156"/>
      <c r="F68" s="6" t="s">
        <v>36</v>
      </c>
      <c r="G68" s="6" t="s">
        <v>37</v>
      </c>
      <c r="H68" s="4" t="s">
        <v>38</v>
      </c>
    </row>
    <row r="69" spans="1:8" ht="15.75" x14ac:dyDescent="0.2">
      <c r="A69" s="4">
        <v>1</v>
      </c>
      <c r="B69" s="197">
        <v>2</v>
      </c>
      <c r="C69" s="197"/>
      <c r="D69" s="197">
        <v>3</v>
      </c>
      <c r="E69" s="197"/>
      <c r="F69" s="4">
        <v>4</v>
      </c>
      <c r="G69" s="4">
        <v>5</v>
      </c>
      <c r="H69" s="4">
        <v>6</v>
      </c>
    </row>
    <row r="70" spans="1:8" ht="47.25" customHeight="1" x14ac:dyDescent="0.2">
      <c r="A70" s="6">
        <v>1</v>
      </c>
      <c r="B70" s="156" t="s">
        <v>39</v>
      </c>
      <c r="C70" s="156"/>
      <c r="D70" s="164">
        <v>575593.80000000005</v>
      </c>
      <c r="E70" s="164"/>
      <c r="F70" s="4">
        <v>1056510.75</v>
      </c>
      <c r="G70" s="4">
        <v>1076890.99</v>
      </c>
      <c r="H70" s="4">
        <f>F70-G70+D70</f>
        <v>555213.56000000006</v>
      </c>
    </row>
    <row r="71" spans="1:8" ht="44.25" customHeight="1" x14ac:dyDescent="0.2">
      <c r="A71" s="6">
        <v>2</v>
      </c>
      <c r="B71" s="156" t="s">
        <v>40</v>
      </c>
      <c r="C71" s="156"/>
      <c r="D71" s="160">
        <v>0</v>
      </c>
      <c r="E71" s="161"/>
      <c r="F71" s="4">
        <v>0</v>
      </c>
      <c r="G71" s="4">
        <v>0</v>
      </c>
      <c r="H71" s="4">
        <f>F71-G71+D71</f>
        <v>0</v>
      </c>
    </row>
    <row r="72" spans="1:8" ht="15.75" customHeight="1" x14ac:dyDescent="0.2">
      <c r="A72" s="157" t="s">
        <v>22</v>
      </c>
      <c r="B72" s="158"/>
      <c r="C72" s="159"/>
      <c r="D72" s="165"/>
      <c r="E72" s="165"/>
      <c r="F72" s="6"/>
      <c r="G72" s="6"/>
      <c r="H72" s="4"/>
    </row>
    <row r="76" spans="1:8" x14ac:dyDescent="0.2">
      <c r="B76" s="140"/>
      <c r="C76" s="139"/>
    </row>
    <row r="77" spans="1:8" x14ac:dyDescent="0.2">
      <c r="B77" s="140"/>
      <c r="C77" s="139"/>
    </row>
    <row r="78" spans="1:8" x14ac:dyDescent="0.2">
      <c r="C78" s="135"/>
    </row>
    <row r="79" spans="1:8" x14ac:dyDescent="0.2">
      <c r="C79" s="135"/>
    </row>
  </sheetData>
  <mergeCells count="60">
    <mergeCell ref="A40:F40"/>
    <mergeCell ref="A41:E41"/>
    <mergeCell ref="A42:E42"/>
    <mergeCell ref="A43:E43"/>
    <mergeCell ref="A44:E44"/>
    <mergeCell ref="A72:C72"/>
    <mergeCell ref="D72:E72"/>
    <mergeCell ref="B69:C69"/>
    <mergeCell ref="D69:E69"/>
    <mergeCell ref="B70:C70"/>
    <mergeCell ref="D70:E70"/>
    <mergeCell ref="B71:C71"/>
    <mergeCell ref="D71:E71"/>
    <mergeCell ref="B65:C65"/>
    <mergeCell ref="D65:E65"/>
    <mergeCell ref="F65:G65"/>
    <mergeCell ref="A66:H66"/>
    <mergeCell ref="B68:C68"/>
    <mergeCell ref="D68:E68"/>
    <mergeCell ref="A62:H62"/>
    <mergeCell ref="B63:C63"/>
    <mergeCell ref="D63:E63"/>
    <mergeCell ref="F63:G63"/>
    <mergeCell ref="B64:C64"/>
    <mergeCell ref="D64:E64"/>
    <mergeCell ref="F64:G64"/>
    <mergeCell ref="A60:H60"/>
    <mergeCell ref="A19:H19"/>
    <mergeCell ref="A20:H20"/>
    <mergeCell ref="A23:H23"/>
    <mergeCell ref="A25:H25"/>
    <mergeCell ref="A26:A27"/>
    <mergeCell ref="B26:B27"/>
    <mergeCell ref="C26:C27"/>
    <mergeCell ref="D26:D27"/>
    <mergeCell ref="E26:F26"/>
    <mergeCell ref="G26:H26"/>
    <mergeCell ref="A39:D39"/>
    <mergeCell ref="A59:B59"/>
    <mergeCell ref="A45:E45"/>
    <mergeCell ref="C48:C58"/>
    <mergeCell ref="F48:F58"/>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81A9-70DE-4527-A245-9E87A7F48B04}">
  <dimension ref="A1:L75"/>
  <sheetViews>
    <sheetView topLeftCell="A60" workbookViewId="0">
      <selection activeCell="B72" sqref="B72:C75"/>
    </sheetView>
  </sheetViews>
  <sheetFormatPr defaultRowHeight="12.75" x14ac:dyDescent="0.2"/>
  <cols>
    <col min="1" max="1" width="5.83203125" style="7" customWidth="1"/>
    <col min="2" max="2" width="42.33203125" style="7" customWidth="1"/>
    <col min="3" max="3" width="16"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119</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01.07.25'!$D$56</f>
        <v>5653</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01.07.25'!$AC$56+'[2]Оригинал Тариф с 01.07.25'!$AE$56)/2</f>
        <v>0.495</v>
      </c>
      <c r="E28" s="20">
        <f>$G$21</f>
        <v>5653</v>
      </c>
      <c r="F28" s="20">
        <f>D28*E28*12</f>
        <v>33578.82</v>
      </c>
      <c r="G28" s="20">
        <f>E28</f>
        <v>5653</v>
      </c>
      <c r="H28" s="20">
        <f>D28*G28*12</f>
        <v>33578.82</v>
      </c>
    </row>
    <row r="29" spans="1:8" ht="25.5" x14ac:dyDescent="0.2">
      <c r="A29" s="29">
        <v>2</v>
      </c>
      <c r="B29" s="30" t="s">
        <v>67</v>
      </c>
      <c r="C29" s="18" t="s">
        <v>15</v>
      </c>
      <c r="D29" s="19">
        <f>('[2]Оригинал Тариф с 01.07.25'!$K$56+'[2]Оригинал Тариф с 01.07.25'!$M$56)/2</f>
        <v>0.185</v>
      </c>
      <c r="E29" s="20">
        <f t="shared" ref="E29:E38" si="0">$G$21</f>
        <v>5653</v>
      </c>
      <c r="F29" s="20">
        <f t="shared" ref="F29:F38" si="1">D29*E29*12</f>
        <v>12549.66</v>
      </c>
      <c r="G29" s="20">
        <f t="shared" ref="G29:G38" si="2">E29</f>
        <v>5653</v>
      </c>
      <c r="H29" s="20">
        <f t="shared" ref="H29:H38" si="3">D29*G29*12</f>
        <v>12549.66</v>
      </c>
    </row>
    <row r="30" spans="1:8" ht="24.75" customHeight="1" x14ac:dyDescent="0.2">
      <c r="A30" s="29">
        <v>3</v>
      </c>
      <c r="B30" s="30" t="s">
        <v>12</v>
      </c>
      <c r="C30" s="18" t="s">
        <v>15</v>
      </c>
      <c r="D30" s="19">
        <f>('[2]Оригинал Тариф с 01.07.25'!$AX$56+'[2]Оригинал Тариф с 01.07.25'!$AZ$56)/2</f>
        <v>1.5249999999999999</v>
      </c>
      <c r="E30" s="20">
        <f t="shared" si="0"/>
        <v>5653</v>
      </c>
      <c r="F30" s="20">
        <f t="shared" si="1"/>
        <v>103449.9</v>
      </c>
      <c r="G30" s="20">
        <f t="shared" si="2"/>
        <v>5653</v>
      </c>
      <c r="H30" s="20">
        <f t="shared" si="3"/>
        <v>103449.9</v>
      </c>
    </row>
    <row r="31" spans="1:8" ht="27.75" customHeight="1" x14ac:dyDescent="0.2">
      <c r="A31" s="29">
        <v>4</v>
      </c>
      <c r="B31" s="30" t="s">
        <v>13</v>
      </c>
      <c r="C31" s="18" t="s">
        <v>15</v>
      </c>
      <c r="D31" s="19">
        <f>('[2]Оригинал Тариф с 01.07.25'!$N$56+'[2]Оригинал Тариф с 01.07.25'!$P$56)/2</f>
        <v>2.88</v>
      </c>
      <c r="E31" s="20">
        <f t="shared" si="0"/>
        <v>5653</v>
      </c>
      <c r="F31" s="20">
        <f t="shared" si="1"/>
        <v>195367.67999999999</v>
      </c>
      <c r="G31" s="20">
        <f t="shared" si="2"/>
        <v>5653</v>
      </c>
      <c r="H31" s="20">
        <f t="shared" si="3"/>
        <v>195367.67999999999</v>
      </c>
    </row>
    <row r="32" spans="1:8" ht="25.5" x14ac:dyDescent="0.2">
      <c r="A32" s="29">
        <v>5</v>
      </c>
      <c r="B32" s="30" t="s">
        <v>23</v>
      </c>
      <c r="C32" s="18" t="s">
        <v>15</v>
      </c>
      <c r="D32" s="19">
        <f>('[2]Оригинал Тариф с 01.07.25'!$H$56+'[2]Оригинал Тариф с 01.07.25'!$J$56)/2</f>
        <v>1.2349999999999999</v>
      </c>
      <c r="E32" s="20">
        <f t="shared" si="0"/>
        <v>5653</v>
      </c>
      <c r="F32" s="20">
        <f t="shared" si="1"/>
        <v>83777.459999999992</v>
      </c>
      <c r="G32" s="20">
        <f t="shared" si="2"/>
        <v>5653</v>
      </c>
      <c r="H32" s="20">
        <f t="shared" si="3"/>
        <v>83777.459999999992</v>
      </c>
    </row>
    <row r="33" spans="1:12" ht="76.5" x14ac:dyDescent="0.2">
      <c r="A33" s="29">
        <v>6</v>
      </c>
      <c r="B33" s="30" t="s">
        <v>17</v>
      </c>
      <c r="C33" s="18" t="s">
        <v>15</v>
      </c>
      <c r="D33" s="19">
        <f>('[2]Оригинал Тариф с 01.07.25'!$W$56+'[2]Оригинал Тариф с 01.07.25'!$Y$56)/2</f>
        <v>1.04</v>
      </c>
      <c r="E33" s="20">
        <f t="shared" si="0"/>
        <v>5653</v>
      </c>
      <c r="F33" s="20">
        <f t="shared" si="1"/>
        <v>70549.440000000002</v>
      </c>
      <c r="G33" s="20">
        <f t="shared" si="2"/>
        <v>5653</v>
      </c>
      <c r="H33" s="20">
        <f t="shared" si="3"/>
        <v>70549.440000000002</v>
      </c>
    </row>
    <row r="34" spans="1:12" ht="76.5" x14ac:dyDescent="0.2">
      <c r="A34" s="29">
        <v>7</v>
      </c>
      <c r="B34" s="30" t="s">
        <v>18</v>
      </c>
      <c r="C34" s="18" t="s">
        <v>15</v>
      </c>
      <c r="D34" s="19">
        <f>('[2]Оригинал Тариф с 01.07.25'!$AI$56+'[2]Оригинал Тариф с 01.07.25'!$AK$56)/2</f>
        <v>1.875</v>
      </c>
      <c r="E34" s="20">
        <f t="shared" si="0"/>
        <v>5653</v>
      </c>
      <c r="F34" s="20">
        <f t="shared" si="1"/>
        <v>127192.5</v>
      </c>
      <c r="G34" s="20">
        <f t="shared" si="2"/>
        <v>5653</v>
      </c>
      <c r="H34" s="20">
        <f t="shared" si="3"/>
        <v>127192.5</v>
      </c>
    </row>
    <row r="35" spans="1:12" ht="76.5" x14ac:dyDescent="0.2">
      <c r="A35" s="29">
        <v>8</v>
      </c>
      <c r="B35" s="30" t="s">
        <v>19</v>
      </c>
      <c r="C35" s="18" t="s">
        <v>15</v>
      </c>
      <c r="D35" s="19">
        <f>('[2]Оригинал Тариф с 01.07.25'!$AO$56+'[2]Оригинал Тариф с 01.07.25'!$AQ$56)/2</f>
        <v>0.38</v>
      </c>
      <c r="E35" s="20">
        <f t="shared" si="0"/>
        <v>5653</v>
      </c>
      <c r="F35" s="20">
        <f t="shared" si="1"/>
        <v>25777.68</v>
      </c>
      <c r="G35" s="20">
        <f t="shared" si="2"/>
        <v>5653</v>
      </c>
      <c r="H35" s="20">
        <f t="shared" si="3"/>
        <v>25777.68</v>
      </c>
    </row>
    <row r="36" spans="1:12" ht="60.75" customHeight="1" x14ac:dyDescent="0.2">
      <c r="A36" s="29">
        <v>9</v>
      </c>
      <c r="B36" s="30" t="s">
        <v>20</v>
      </c>
      <c r="C36" s="18" t="s">
        <v>15</v>
      </c>
      <c r="D36" s="19">
        <f>('[2]Оригинал Тариф с 01.07.25'!$AR$56+'[2]Оригинал Тариф с 01.07.25'!$AT$56)/2</f>
        <v>0.13500000000000001</v>
      </c>
      <c r="E36" s="20">
        <f t="shared" si="0"/>
        <v>5653</v>
      </c>
      <c r="F36" s="20">
        <f t="shared" si="1"/>
        <v>9157.86</v>
      </c>
      <c r="G36" s="20">
        <f t="shared" si="2"/>
        <v>5653</v>
      </c>
      <c r="H36" s="20">
        <f t="shared" si="3"/>
        <v>9157.86</v>
      </c>
    </row>
    <row r="37" spans="1:12" ht="25.5" x14ac:dyDescent="0.2">
      <c r="A37" s="29">
        <v>10</v>
      </c>
      <c r="B37" s="30" t="s">
        <v>14</v>
      </c>
      <c r="C37" s="18" t="s">
        <v>15</v>
      </c>
      <c r="D37" s="19">
        <f>('[2]Оригинал Тариф с 01.07.25'!$AF$56+'[2]Оригинал Тариф с 01.07.25'!$AH$56)/2</f>
        <v>0.62</v>
      </c>
      <c r="E37" s="20">
        <f t="shared" si="0"/>
        <v>5653</v>
      </c>
      <c r="F37" s="20">
        <f t="shared" si="1"/>
        <v>42058.32</v>
      </c>
      <c r="G37" s="20">
        <f t="shared" si="2"/>
        <v>5653</v>
      </c>
      <c r="H37" s="20">
        <f t="shared" si="3"/>
        <v>42058.32</v>
      </c>
    </row>
    <row r="38" spans="1:12" ht="38.25" x14ac:dyDescent="0.2">
      <c r="A38" s="29">
        <v>11</v>
      </c>
      <c r="B38" s="30" t="s">
        <v>21</v>
      </c>
      <c r="C38" s="18" t="s">
        <v>15</v>
      </c>
      <c r="D38" s="19">
        <f>('[2]Оригинал Тариф с 01.07.25'!$Q$56+'[2]Оригинал Тариф с 01.07.25'!$S$56)/2</f>
        <v>2.77</v>
      </c>
      <c r="E38" s="20">
        <f t="shared" si="0"/>
        <v>5653</v>
      </c>
      <c r="F38" s="20">
        <f t="shared" si="1"/>
        <v>187905.72</v>
      </c>
      <c r="G38" s="20">
        <f t="shared" si="2"/>
        <v>5653</v>
      </c>
      <c r="H38" s="20">
        <f t="shared" si="3"/>
        <v>187905.72</v>
      </c>
    </row>
    <row r="39" spans="1:12" ht="12.75" customHeight="1" x14ac:dyDescent="0.2">
      <c r="A39" s="212" t="s">
        <v>6</v>
      </c>
      <c r="B39" s="213"/>
      <c r="C39" s="213"/>
      <c r="D39" s="214"/>
      <c r="E39" s="21"/>
      <c r="F39" s="21">
        <f>SUM(F28:F38)</f>
        <v>891365.03999999992</v>
      </c>
      <c r="G39" s="21"/>
      <c r="H39" s="21">
        <f>SUM(H28:H38)</f>
        <v>891365.03999999992</v>
      </c>
    </row>
    <row r="40" spans="1:12" ht="39" customHeight="1" x14ac:dyDescent="0.2">
      <c r="A40" s="155" t="s">
        <v>134</v>
      </c>
      <c r="B40" s="169"/>
      <c r="C40" s="169"/>
      <c r="D40" s="169"/>
      <c r="E40" s="169"/>
      <c r="F40" s="169"/>
      <c r="G40"/>
      <c r="H40"/>
    </row>
    <row r="41" spans="1:12" ht="26.25" customHeight="1" x14ac:dyDescent="0.2">
      <c r="A41" s="232" t="s">
        <v>135</v>
      </c>
      <c r="B41" s="232"/>
      <c r="C41" s="232"/>
      <c r="D41" s="232"/>
      <c r="E41" s="232"/>
      <c r="F41" s="54">
        <v>-1370.7080000000424</v>
      </c>
      <c r="G41"/>
      <c r="H41"/>
    </row>
    <row r="42" spans="1:12" ht="50.25" customHeight="1" x14ac:dyDescent="0.2">
      <c r="A42" s="232" t="s">
        <v>125</v>
      </c>
      <c r="B42" s="232"/>
      <c r="C42" s="232"/>
      <c r="D42" s="232"/>
      <c r="E42" s="232"/>
      <c r="F42" s="54">
        <v>215040.12</v>
      </c>
      <c r="G42"/>
      <c r="H42" s="43"/>
      <c r="I42" s="43"/>
      <c r="J42" s="43"/>
      <c r="K42" s="43"/>
      <c r="L42" s="43"/>
    </row>
    <row r="43" spans="1:12" ht="30.75" customHeight="1" x14ac:dyDescent="0.2">
      <c r="A43" s="233" t="s">
        <v>126</v>
      </c>
      <c r="B43" s="234"/>
      <c r="C43" s="234"/>
      <c r="D43" s="234"/>
      <c r="E43" s="235"/>
      <c r="F43" s="54">
        <f>SUM(F41:F42)</f>
        <v>213669.41199999995</v>
      </c>
      <c r="G43"/>
      <c r="H43" s="43"/>
      <c r="I43" s="43"/>
      <c r="J43" s="43"/>
      <c r="K43" s="43"/>
      <c r="L43" s="43"/>
    </row>
    <row r="44" spans="1:12" ht="24.75" customHeight="1" x14ac:dyDescent="0.2">
      <c r="A44" s="232" t="s">
        <v>127</v>
      </c>
      <c r="B44" s="232"/>
      <c r="C44" s="232"/>
      <c r="D44" s="232"/>
      <c r="E44" s="232"/>
      <c r="F44" s="54">
        <v>215437.41999999998</v>
      </c>
      <c r="G44"/>
      <c r="H44"/>
    </row>
    <row r="45" spans="1:12" ht="27" customHeight="1" x14ac:dyDescent="0.2">
      <c r="A45" s="232" t="s">
        <v>128</v>
      </c>
      <c r="B45" s="232"/>
      <c r="C45" s="232"/>
      <c r="D45" s="232"/>
      <c r="E45" s="232"/>
      <c r="F45" s="62">
        <f>F43-F44</f>
        <v>-1768.0080000000307</v>
      </c>
      <c r="G45"/>
      <c r="H45"/>
    </row>
    <row r="46" spans="1:12" ht="16.5" customHeight="1" x14ac:dyDescent="0.2">
      <c r="A46" s="40"/>
      <c r="B46" s="41"/>
      <c r="C46" s="41"/>
      <c r="D46" s="41"/>
      <c r="E46" s="41"/>
      <c r="F46" s="41"/>
      <c r="G46"/>
      <c r="H46"/>
    </row>
    <row r="47" spans="1:12" ht="145.35" customHeight="1" x14ac:dyDescent="0.2">
      <c r="A47" s="44" t="s">
        <v>1</v>
      </c>
      <c r="B47" s="45" t="s">
        <v>8</v>
      </c>
      <c r="C47" s="46" t="s">
        <v>41</v>
      </c>
      <c r="D47" s="1" t="s">
        <v>9</v>
      </c>
      <c r="E47" s="2" t="s">
        <v>42</v>
      </c>
      <c r="F47" s="2" t="s">
        <v>43</v>
      </c>
      <c r="G47"/>
      <c r="H47"/>
    </row>
    <row r="48" spans="1:12" ht="24.95" customHeight="1" x14ac:dyDescent="0.2">
      <c r="A48" s="60">
        <v>1</v>
      </c>
      <c r="B48" s="63" t="s">
        <v>921</v>
      </c>
      <c r="C48" s="141" t="s">
        <v>130</v>
      </c>
      <c r="D48" s="57">
        <v>50249.440000000002</v>
      </c>
      <c r="E48" s="18" t="s">
        <v>160</v>
      </c>
      <c r="F48" s="207" t="s">
        <v>131</v>
      </c>
      <c r="G48"/>
      <c r="H48"/>
    </row>
    <row r="49" spans="1:8" ht="24.95" customHeight="1" x14ac:dyDescent="0.2">
      <c r="A49" s="60">
        <v>2</v>
      </c>
      <c r="B49" s="63" t="s">
        <v>922</v>
      </c>
      <c r="C49" s="215"/>
      <c r="D49" s="57">
        <v>5000</v>
      </c>
      <c r="E49" s="18" t="s">
        <v>139</v>
      </c>
      <c r="F49" s="208"/>
      <c r="G49"/>
      <c r="H49"/>
    </row>
    <row r="50" spans="1:8" ht="56.25" customHeight="1" x14ac:dyDescent="0.2">
      <c r="A50" s="60">
        <v>3</v>
      </c>
      <c r="B50" s="63" t="s">
        <v>923</v>
      </c>
      <c r="C50" s="215"/>
      <c r="D50" s="57">
        <v>153295.08000000002</v>
      </c>
      <c r="E50" s="18" t="s">
        <v>924</v>
      </c>
      <c r="F50" s="208"/>
      <c r="G50"/>
      <c r="H50"/>
    </row>
    <row r="51" spans="1:8" ht="24.95" customHeight="1" x14ac:dyDescent="0.2">
      <c r="A51" s="60">
        <v>4</v>
      </c>
      <c r="B51" s="63" t="s">
        <v>925</v>
      </c>
      <c r="C51" s="215"/>
      <c r="D51" s="57">
        <v>1157.7</v>
      </c>
      <c r="E51" s="18" t="s">
        <v>926</v>
      </c>
      <c r="F51" s="208"/>
      <c r="G51"/>
      <c r="H51"/>
    </row>
    <row r="52" spans="1:8" ht="24.95" customHeight="1" x14ac:dyDescent="0.2">
      <c r="A52" s="60">
        <v>5</v>
      </c>
      <c r="B52" s="63" t="s">
        <v>129</v>
      </c>
      <c r="C52" s="215"/>
      <c r="D52" s="57">
        <v>1200</v>
      </c>
      <c r="E52" s="57"/>
      <c r="F52" s="208"/>
      <c r="G52"/>
      <c r="H52"/>
    </row>
    <row r="53" spans="1:8" ht="32.25" customHeight="1" x14ac:dyDescent="0.2">
      <c r="A53" s="60">
        <v>6</v>
      </c>
      <c r="B53" s="63" t="s">
        <v>927</v>
      </c>
      <c r="C53" s="215"/>
      <c r="D53" s="120">
        <v>3546.7</v>
      </c>
      <c r="E53" s="18" t="s">
        <v>928</v>
      </c>
      <c r="F53" s="208"/>
      <c r="G53"/>
      <c r="H53"/>
    </row>
    <row r="54" spans="1:8" ht="24.95" customHeight="1" x14ac:dyDescent="0.2">
      <c r="A54" s="60">
        <v>7</v>
      </c>
      <c r="B54" s="63" t="s">
        <v>929</v>
      </c>
      <c r="C54" s="216"/>
      <c r="D54" s="57">
        <v>988.5</v>
      </c>
      <c r="E54" s="18" t="s">
        <v>133</v>
      </c>
      <c r="F54" s="209"/>
      <c r="G54"/>
      <c r="H54"/>
    </row>
    <row r="55" spans="1:8" ht="24.95" customHeight="1" x14ac:dyDescent="0.2">
      <c r="A55" s="146" t="s">
        <v>6</v>
      </c>
      <c r="B55" s="148"/>
      <c r="C55" s="52"/>
      <c r="D55" s="53">
        <f>SUM(D48:D54)</f>
        <v>215437.42000000004</v>
      </c>
      <c r="E55" s="61"/>
      <c r="F55" s="12"/>
      <c r="G55"/>
      <c r="H55"/>
    </row>
    <row r="56" spans="1:8" ht="19.5" customHeight="1" x14ac:dyDescent="0.2">
      <c r="A56" s="196" t="s">
        <v>59</v>
      </c>
      <c r="B56" s="196"/>
      <c r="C56" s="196"/>
      <c r="D56" s="196"/>
      <c r="E56" s="196"/>
      <c r="F56" s="196"/>
      <c r="G56" s="196"/>
      <c r="H56" s="196"/>
    </row>
    <row r="57" spans="1:8" ht="27.75" customHeight="1" x14ac:dyDescent="0.2">
      <c r="A57" s="10"/>
      <c r="B57" s="10"/>
      <c r="C57" s="10"/>
      <c r="D57" s="10"/>
      <c r="E57" s="10"/>
      <c r="F57" s="10"/>
      <c r="G57" s="33">
        <f>'[1]Оригинал Тариф с 01.07.25'!$BK$56</f>
        <v>336466.56</v>
      </c>
      <c r="H57" s="10"/>
    </row>
    <row r="58" spans="1:8" ht="41.25" customHeight="1" x14ac:dyDescent="0.2">
      <c r="A58" s="155" t="s">
        <v>28</v>
      </c>
      <c r="B58" s="155"/>
      <c r="C58" s="155"/>
      <c r="D58" s="155"/>
      <c r="E58" s="155"/>
      <c r="F58" s="155"/>
      <c r="G58" s="155"/>
      <c r="H58" s="155"/>
    </row>
    <row r="59" spans="1:8" ht="138" customHeight="1" x14ac:dyDescent="0.2">
      <c r="A59" s="6" t="s">
        <v>29</v>
      </c>
      <c r="B59" s="156" t="s">
        <v>30</v>
      </c>
      <c r="C59" s="156"/>
      <c r="D59" s="156" t="s">
        <v>31</v>
      </c>
      <c r="E59" s="156"/>
      <c r="F59" s="156" t="s">
        <v>32</v>
      </c>
      <c r="G59" s="156"/>
    </row>
    <row r="60" spans="1:8" ht="15.75" x14ac:dyDescent="0.2">
      <c r="A60" s="4">
        <v>1</v>
      </c>
      <c r="B60" s="197">
        <v>2</v>
      </c>
      <c r="C60" s="197"/>
      <c r="D60" s="197">
        <v>3</v>
      </c>
      <c r="E60" s="197"/>
      <c r="F60" s="197">
        <v>4</v>
      </c>
      <c r="G60" s="197"/>
    </row>
    <row r="61" spans="1:8" ht="12.75" customHeight="1" x14ac:dyDescent="0.2">
      <c r="A61" s="6"/>
      <c r="B61" s="157">
        <v>0</v>
      </c>
      <c r="C61" s="159"/>
      <c r="D61" s="157">
        <v>0</v>
      </c>
      <c r="E61" s="159"/>
      <c r="F61" s="225">
        <v>0</v>
      </c>
      <c r="G61" s="226"/>
    </row>
    <row r="62" spans="1:8" ht="119.25" customHeight="1" x14ac:dyDescent="0.2">
      <c r="A62" s="155" t="s">
        <v>33</v>
      </c>
      <c r="B62" s="155"/>
      <c r="C62" s="155"/>
      <c r="D62" s="155"/>
      <c r="E62" s="155"/>
      <c r="F62" s="155"/>
      <c r="G62" s="155"/>
      <c r="H62" s="155"/>
    </row>
    <row r="63" spans="1:8" ht="15.75" x14ac:dyDescent="0.2">
      <c r="A63" s="5"/>
    </row>
    <row r="64" spans="1:8" ht="78.75" x14ac:dyDescent="0.2">
      <c r="A64" s="6" t="s">
        <v>29</v>
      </c>
      <c r="B64" s="156" t="s">
        <v>34</v>
      </c>
      <c r="C64" s="156"/>
      <c r="D64" s="156" t="s">
        <v>35</v>
      </c>
      <c r="E64" s="156"/>
      <c r="F64" s="6" t="s">
        <v>36</v>
      </c>
      <c r="G64" s="6" t="s">
        <v>37</v>
      </c>
      <c r="H64" s="4" t="s">
        <v>38</v>
      </c>
    </row>
    <row r="65" spans="1:8" ht="15.75" x14ac:dyDescent="0.2">
      <c r="A65" s="4">
        <v>1</v>
      </c>
      <c r="B65" s="197">
        <v>2</v>
      </c>
      <c r="C65" s="197"/>
      <c r="D65" s="197">
        <v>3</v>
      </c>
      <c r="E65" s="197"/>
      <c r="F65" s="4">
        <v>4</v>
      </c>
      <c r="G65" s="4">
        <v>5</v>
      </c>
      <c r="H65" s="4">
        <v>6</v>
      </c>
    </row>
    <row r="66" spans="1:8" ht="47.25" customHeight="1" x14ac:dyDescent="0.2">
      <c r="A66" s="6">
        <v>1</v>
      </c>
      <c r="B66" s="156" t="s">
        <v>39</v>
      </c>
      <c r="C66" s="156"/>
      <c r="D66" s="164">
        <v>120152.03</v>
      </c>
      <c r="E66" s="164"/>
      <c r="F66" s="4">
        <v>1417950.32</v>
      </c>
      <c r="G66" s="4">
        <v>1432337.61</v>
      </c>
      <c r="H66" s="4">
        <f>F66-G66+D66</f>
        <v>105764.73999999996</v>
      </c>
    </row>
    <row r="67" spans="1:8" ht="44.25" customHeight="1" x14ac:dyDescent="0.2">
      <c r="A67" s="6">
        <v>2</v>
      </c>
      <c r="B67" s="156" t="s">
        <v>40</v>
      </c>
      <c r="C67" s="156"/>
      <c r="D67" s="160">
        <v>209260.45</v>
      </c>
      <c r="E67" s="161"/>
      <c r="F67" s="4">
        <v>85262.03</v>
      </c>
      <c r="G67" s="4">
        <v>69052.83</v>
      </c>
      <c r="H67" s="4">
        <f>F67-G67+D67</f>
        <v>225469.65000000002</v>
      </c>
    </row>
    <row r="68" spans="1:8" ht="15.75" customHeight="1" x14ac:dyDescent="0.2">
      <c r="A68" s="157" t="s">
        <v>22</v>
      </c>
      <c r="B68" s="158"/>
      <c r="C68" s="159"/>
      <c r="D68" s="165"/>
      <c r="E68" s="165"/>
      <c r="F68" s="6"/>
      <c r="G68" s="6"/>
      <c r="H68" s="4"/>
    </row>
    <row r="72" spans="1:8" x14ac:dyDescent="0.2">
      <c r="B72" s="140"/>
      <c r="C72" s="139"/>
    </row>
    <row r="73" spans="1:8" x14ac:dyDescent="0.2">
      <c r="B73" s="140"/>
      <c r="C73" s="139"/>
    </row>
    <row r="74" spans="1:8" x14ac:dyDescent="0.2">
      <c r="C74" s="135"/>
    </row>
    <row r="75" spans="1:8" x14ac:dyDescent="0.2">
      <c r="C75" s="135"/>
    </row>
  </sheetData>
  <mergeCells count="60">
    <mergeCell ref="A40:F40"/>
    <mergeCell ref="A41:E41"/>
    <mergeCell ref="A42:E42"/>
    <mergeCell ref="A43:E43"/>
    <mergeCell ref="A44:E44"/>
    <mergeCell ref="A68:C68"/>
    <mergeCell ref="D68:E68"/>
    <mergeCell ref="B65:C65"/>
    <mergeCell ref="D65:E65"/>
    <mergeCell ref="B66:C66"/>
    <mergeCell ref="D66:E66"/>
    <mergeCell ref="B67:C67"/>
    <mergeCell ref="D67:E67"/>
    <mergeCell ref="B61:C61"/>
    <mergeCell ref="D61:E61"/>
    <mergeCell ref="F61:G61"/>
    <mergeCell ref="A62:H62"/>
    <mergeCell ref="B64:C64"/>
    <mergeCell ref="D64:E64"/>
    <mergeCell ref="A58:H58"/>
    <mergeCell ref="B59:C59"/>
    <mergeCell ref="D59:E59"/>
    <mergeCell ref="F59:G59"/>
    <mergeCell ref="B60:C60"/>
    <mergeCell ref="D60:E60"/>
    <mergeCell ref="F60:G60"/>
    <mergeCell ref="A56:H56"/>
    <mergeCell ref="A19:H19"/>
    <mergeCell ref="A20:H20"/>
    <mergeCell ref="A23:H23"/>
    <mergeCell ref="A25:H25"/>
    <mergeCell ref="A26:A27"/>
    <mergeCell ref="B26:B27"/>
    <mergeCell ref="C26:C27"/>
    <mergeCell ref="D26:D27"/>
    <mergeCell ref="E26:F26"/>
    <mergeCell ref="G26:H26"/>
    <mergeCell ref="A39:D39"/>
    <mergeCell ref="A55:B55"/>
    <mergeCell ref="A45:E45"/>
    <mergeCell ref="C48:C54"/>
    <mergeCell ref="F48:F54"/>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C041D-2146-4AAA-995D-10F2D048824B}">
  <dimension ref="A1:L81"/>
  <sheetViews>
    <sheetView topLeftCell="A69" workbookViewId="0">
      <selection activeCell="B78" sqref="B78:C81"/>
    </sheetView>
  </sheetViews>
  <sheetFormatPr defaultRowHeight="12.75" x14ac:dyDescent="0.2"/>
  <cols>
    <col min="1" max="1" width="5.83203125" style="7" customWidth="1"/>
    <col min="2" max="2" width="42.33203125" style="7" customWidth="1"/>
    <col min="3" max="3" width="15.8320312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120</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01.07.25'!$D$57</f>
        <v>3856.1</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01.07.25'!$AC$57+'[2]Оригинал Тариф с 01.07.25'!$AE$57)/2</f>
        <v>0.495</v>
      </c>
      <c r="E28" s="20">
        <f>$G$21</f>
        <v>3856.1</v>
      </c>
      <c r="F28" s="20">
        <f>D28*E28*12</f>
        <v>22905.233999999997</v>
      </c>
      <c r="G28" s="20">
        <f>E28</f>
        <v>3856.1</v>
      </c>
      <c r="H28" s="20">
        <f>D28*G28*12</f>
        <v>22905.233999999997</v>
      </c>
    </row>
    <row r="29" spans="1:8" ht="25.5" x14ac:dyDescent="0.2">
      <c r="A29" s="29">
        <v>2</v>
      </c>
      <c r="B29" s="30" t="s">
        <v>67</v>
      </c>
      <c r="C29" s="18" t="s">
        <v>15</v>
      </c>
      <c r="D29" s="19">
        <f>('[2]Оригинал Тариф с 01.07.25'!$K$57+'[2]Оригинал Тариф с 01.07.25'!$M$57)/2</f>
        <v>0.185</v>
      </c>
      <c r="E29" s="20">
        <f t="shared" ref="E29:E38" si="0">$G$21</f>
        <v>3856.1</v>
      </c>
      <c r="F29" s="20">
        <f t="shared" ref="F29:F38" si="1">D29*E29*12</f>
        <v>8560.5420000000013</v>
      </c>
      <c r="G29" s="20">
        <f t="shared" ref="G29:G38" si="2">E29</f>
        <v>3856.1</v>
      </c>
      <c r="H29" s="20">
        <f t="shared" ref="H29:H38" si="3">D29*G29*12</f>
        <v>8560.5420000000013</v>
      </c>
    </row>
    <row r="30" spans="1:8" ht="24.75" customHeight="1" x14ac:dyDescent="0.2">
      <c r="A30" s="29">
        <v>3</v>
      </c>
      <c r="B30" s="30" t="s">
        <v>12</v>
      </c>
      <c r="C30" s="18" t="s">
        <v>15</v>
      </c>
      <c r="D30" s="19">
        <f>('[2]Оригинал Тариф с 01.07.25'!$AX$57+'[2]Оригинал Тариф с 01.07.25'!$AZ$57)/2</f>
        <v>1.5249999999999999</v>
      </c>
      <c r="E30" s="20">
        <f t="shared" si="0"/>
        <v>3856.1</v>
      </c>
      <c r="F30" s="20">
        <f t="shared" si="1"/>
        <v>70566.63</v>
      </c>
      <c r="G30" s="20">
        <f t="shared" si="2"/>
        <v>3856.1</v>
      </c>
      <c r="H30" s="20">
        <f t="shared" si="3"/>
        <v>70566.63</v>
      </c>
    </row>
    <row r="31" spans="1:8" ht="27.75" customHeight="1" x14ac:dyDescent="0.2">
      <c r="A31" s="29">
        <v>4</v>
      </c>
      <c r="B31" s="30" t="s">
        <v>13</v>
      </c>
      <c r="C31" s="18" t="s">
        <v>15</v>
      </c>
      <c r="D31" s="19">
        <f>('[2]Оригинал Тариф с 01.07.25'!$N$57+'[2]Оригинал Тариф с 01.07.25'!$P$57)/2</f>
        <v>2.88</v>
      </c>
      <c r="E31" s="20">
        <f t="shared" si="0"/>
        <v>3856.1</v>
      </c>
      <c r="F31" s="20">
        <f t="shared" si="1"/>
        <v>133266.81599999999</v>
      </c>
      <c r="G31" s="20">
        <f t="shared" si="2"/>
        <v>3856.1</v>
      </c>
      <c r="H31" s="20">
        <f t="shared" si="3"/>
        <v>133266.81599999999</v>
      </c>
    </row>
    <row r="32" spans="1:8" ht="25.5" x14ac:dyDescent="0.2">
      <c r="A32" s="29">
        <v>5</v>
      </c>
      <c r="B32" s="30" t="s">
        <v>23</v>
      </c>
      <c r="C32" s="18" t="s">
        <v>15</v>
      </c>
      <c r="D32" s="19">
        <f>('[2]Оригинал Тариф с 01.07.25'!$H$57+'[2]Оригинал Тариф с 01.07.25'!$J$57)/2</f>
        <v>1.23</v>
      </c>
      <c r="E32" s="20">
        <f t="shared" si="0"/>
        <v>3856.1</v>
      </c>
      <c r="F32" s="20">
        <f t="shared" si="1"/>
        <v>56916.035999999993</v>
      </c>
      <c r="G32" s="20">
        <f t="shared" si="2"/>
        <v>3856.1</v>
      </c>
      <c r="H32" s="20">
        <f t="shared" si="3"/>
        <v>56916.035999999993</v>
      </c>
    </row>
    <row r="33" spans="1:12" ht="76.5" x14ac:dyDescent="0.2">
      <c r="A33" s="29">
        <v>6</v>
      </c>
      <c r="B33" s="30" t="s">
        <v>17</v>
      </c>
      <c r="C33" s="18" t="s">
        <v>15</v>
      </c>
      <c r="D33" s="19">
        <f>('[2]Оригинал Тариф с 01.07.25'!$W$57+'[2]Оригинал Тариф с 01.07.25'!$Y$57)/2</f>
        <v>1.0900000000000001</v>
      </c>
      <c r="E33" s="20">
        <f t="shared" si="0"/>
        <v>3856.1</v>
      </c>
      <c r="F33" s="20">
        <f t="shared" si="1"/>
        <v>50437.788</v>
      </c>
      <c r="G33" s="20">
        <f t="shared" si="2"/>
        <v>3856.1</v>
      </c>
      <c r="H33" s="20">
        <f t="shared" si="3"/>
        <v>50437.788</v>
      </c>
    </row>
    <row r="34" spans="1:12" ht="76.5" x14ac:dyDescent="0.2">
      <c r="A34" s="29">
        <v>7</v>
      </c>
      <c r="B34" s="30" t="s">
        <v>18</v>
      </c>
      <c r="C34" s="18" t="s">
        <v>15</v>
      </c>
      <c r="D34" s="19">
        <f>('[2]Оригинал Тариф с 01.07.25'!$AI$57+'[2]Оригинал Тариф с 01.07.25'!$AK$57)/2</f>
        <v>1.9549999999999998</v>
      </c>
      <c r="E34" s="20">
        <f t="shared" si="0"/>
        <v>3856.1</v>
      </c>
      <c r="F34" s="20">
        <f t="shared" si="1"/>
        <v>90464.106</v>
      </c>
      <c r="G34" s="20">
        <f t="shared" si="2"/>
        <v>3856.1</v>
      </c>
      <c r="H34" s="20">
        <f t="shared" si="3"/>
        <v>90464.106</v>
      </c>
    </row>
    <row r="35" spans="1:12" ht="76.5" x14ac:dyDescent="0.2">
      <c r="A35" s="29">
        <v>8</v>
      </c>
      <c r="B35" s="30" t="s">
        <v>19</v>
      </c>
      <c r="C35" s="18" t="s">
        <v>15</v>
      </c>
      <c r="D35" s="19">
        <f>('[2]Оригинал Тариф с 01.07.25'!$AO$57+'[2]Оригинал Тариф с 01.07.25'!$AQ$57)/2</f>
        <v>0.38</v>
      </c>
      <c r="E35" s="20">
        <f t="shared" si="0"/>
        <v>3856.1</v>
      </c>
      <c r="F35" s="20">
        <f t="shared" si="1"/>
        <v>17583.815999999999</v>
      </c>
      <c r="G35" s="20">
        <f t="shared" si="2"/>
        <v>3856.1</v>
      </c>
      <c r="H35" s="20">
        <f t="shared" si="3"/>
        <v>17583.815999999999</v>
      </c>
    </row>
    <row r="36" spans="1:12" ht="60.75" customHeight="1" x14ac:dyDescent="0.2">
      <c r="A36" s="29">
        <v>9</v>
      </c>
      <c r="B36" s="30" t="s">
        <v>20</v>
      </c>
      <c r="C36" s="18" t="s">
        <v>15</v>
      </c>
      <c r="D36" s="19">
        <f>('[2]Оригинал Тариф с 01.07.25'!$AR$57+'[2]Оригинал Тариф с 01.07.25'!$AT$57)/2</f>
        <v>0.13500000000000001</v>
      </c>
      <c r="E36" s="20">
        <f t="shared" si="0"/>
        <v>3856.1</v>
      </c>
      <c r="F36" s="20">
        <f t="shared" si="1"/>
        <v>6246.8819999999996</v>
      </c>
      <c r="G36" s="20">
        <f t="shared" si="2"/>
        <v>3856.1</v>
      </c>
      <c r="H36" s="20">
        <f t="shared" si="3"/>
        <v>6246.8819999999996</v>
      </c>
    </row>
    <row r="37" spans="1:12" ht="25.5" x14ac:dyDescent="0.2">
      <c r="A37" s="29">
        <v>10</v>
      </c>
      <c r="B37" s="30" t="s">
        <v>14</v>
      </c>
      <c r="C37" s="18" t="s">
        <v>15</v>
      </c>
      <c r="D37" s="19">
        <f>('[2]Оригинал Тариф с 01.07.25'!$AF$57+'[2]Оригинал Тариф с 01.07.25'!$AH$57)/2</f>
        <v>0.7</v>
      </c>
      <c r="E37" s="20">
        <f t="shared" si="0"/>
        <v>3856.1</v>
      </c>
      <c r="F37" s="20">
        <f t="shared" si="1"/>
        <v>32391.239999999998</v>
      </c>
      <c r="G37" s="20">
        <f t="shared" si="2"/>
        <v>3856.1</v>
      </c>
      <c r="H37" s="20">
        <f t="shared" si="3"/>
        <v>32391.239999999998</v>
      </c>
    </row>
    <row r="38" spans="1:12" ht="38.25" x14ac:dyDescent="0.2">
      <c r="A38" s="29">
        <v>11</v>
      </c>
      <c r="B38" s="30" t="s">
        <v>21</v>
      </c>
      <c r="C38" s="18" t="s">
        <v>15</v>
      </c>
      <c r="D38" s="19">
        <f>('[2]Оригинал Тариф с 01.07.25'!$Q$57+'[2]Оригинал Тариф с 01.07.25'!$S$57)/2</f>
        <v>2.7800000000000002</v>
      </c>
      <c r="E38" s="20">
        <f t="shared" si="0"/>
        <v>3856.1</v>
      </c>
      <c r="F38" s="20">
        <f t="shared" si="1"/>
        <v>128639.49600000001</v>
      </c>
      <c r="G38" s="20">
        <f t="shared" si="2"/>
        <v>3856.1</v>
      </c>
      <c r="H38" s="20">
        <f t="shared" si="3"/>
        <v>128639.49600000001</v>
      </c>
    </row>
    <row r="39" spans="1:12" ht="12.75" customHeight="1" x14ac:dyDescent="0.2">
      <c r="A39" s="212" t="s">
        <v>6</v>
      </c>
      <c r="B39" s="213"/>
      <c r="C39" s="213"/>
      <c r="D39" s="214"/>
      <c r="E39" s="21"/>
      <c r="F39" s="21">
        <f>SUM(F28:F38)</f>
        <v>617978.58600000001</v>
      </c>
      <c r="G39" s="21"/>
      <c r="H39" s="21">
        <f>SUM(H28:H38)</f>
        <v>617978.58600000001</v>
      </c>
    </row>
    <row r="40" spans="1:12" ht="39" customHeight="1" x14ac:dyDescent="0.2">
      <c r="A40" s="155" t="s">
        <v>134</v>
      </c>
      <c r="B40" s="169"/>
      <c r="C40" s="169"/>
      <c r="D40" s="169"/>
      <c r="E40" s="169"/>
      <c r="F40" s="169"/>
      <c r="G40"/>
      <c r="H40"/>
    </row>
    <row r="41" spans="1:12" ht="26.25" customHeight="1" x14ac:dyDescent="0.2">
      <c r="A41" s="232" t="s">
        <v>135</v>
      </c>
      <c r="B41" s="232"/>
      <c r="C41" s="232"/>
      <c r="D41" s="232"/>
      <c r="E41" s="232"/>
      <c r="F41" s="54">
        <v>-130357.65750000003</v>
      </c>
      <c r="G41"/>
      <c r="H41"/>
    </row>
    <row r="42" spans="1:12" ht="50.25" customHeight="1" x14ac:dyDescent="0.2">
      <c r="A42" s="232" t="s">
        <v>125</v>
      </c>
      <c r="B42" s="232"/>
      <c r="C42" s="232"/>
      <c r="D42" s="232"/>
      <c r="E42" s="232"/>
      <c r="F42" s="54">
        <v>136737.30599999998</v>
      </c>
      <c r="G42"/>
      <c r="H42" s="43"/>
      <c r="I42" s="43"/>
      <c r="J42" s="43"/>
      <c r="K42" s="43"/>
      <c r="L42" s="43"/>
    </row>
    <row r="43" spans="1:12" ht="30.75" customHeight="1" x14ac:dyDescent="0.2">
      <c r="A43" s="233" t="s">
        <v>126</v>
      </c>
      <c r="B43" s="234"/>
      <c r="C43" s="234"/>
      <c r="D43" s="234"/>
      <c r="E43" s="235"/>
      <c r="F43" s="54">
        <f>SUM(F41:F42)</f>
        <v>6379.648499999952</v>
      </c>
      <c r="G43"/>
      <c r="H43" s="43"/>
      <c r="I43" s="43"/>
      <c r="J43" s="43"/>
      <c r="K43" s="43"/>
      <c r="L43" s="43"/>
    </row>
    <row r="44" spans="1:12" ht="24.75" customHeight="1" x14ac:dyDescent="0.2">
      <c r="A44" s="232" t="s">
        <v>127</v>
      </c>
      <c r="B44" s="232"/>
      <c r="C44" s="232"/>
      <c r="D44" s="232"/>
      <c r="E44" s="232"/>
      <c r="F44" s="54">
        <v>157296.57999999999</v>
      </c>
      <c r="G44"/>
      <c r="H44"/>
    </row>
    <row r="45" spans="1:12" ht="35.25" customHeight="1" x14ac:dyDescent="0.2">
      <c r="A45" s="232" t="s">
        <v>128</v>
      </c>
      <c r="B45" s="232"/>
      <c r="C45" s="232"/>
      <c r="D45" s="232"/>
      <c r="E45" s="232"/>
      <c r="F45" s="62">
        <f>F43-F44</f>
        <v>-150916.93150000004</v>
      </c>
      <c r="G45"/>
      <c r="H45"/>
    </row>
    <row r="46" spans="1:12" ht="16.5" customHeight="1" x14ac:dyDescent="0.2">
      <c r="A46" s="40"/>
      <c r="B46" s="41"/>
      <c r="C46" s="41"/>
      <c r="D46" s="41"/>
      <c r="E46" s="41"/>
      <c r="F46" s="41"/>
      <c r="G46"/>
      <c r="H46"/>
    </row>
    <row r="47" spans="1:12" ht="145.35" customHeight="1" x14ac:dyDescent="0.2">
      <c r="A47" s="44" t="s">
        <v>1</v>
      </c>
      <c r="B47" s="45" t="s">
        <v>8</v>
      </c>
      <c r="C47" s="46" t="s">
        <v>41</v>
      </c>
      <c r="D47" s="1" t="s">
        <v>9</v>
      </c>
      <c r="E47" s="2" t="s">
        <v>42</v>
      </c>
      <c r="F47" s="70" t="s">
        <v>43</v>
      </c>
      <c r="G47"/>
      <c r="H47"/>
    </row>
    <row r="48" spans="1:12" ht="24.95" customHeight="1" x14ac:dyDescent="0.2">
      <c r="A48" s="60">
        <v>1</v>
      </c>
      <c r="B48" s="63" t="s">
        <v>930</v>
      </c>
      <c r="C48" s="245" t="s">
        <v>130</v>
      </c>
      <c r="D48" s="57">
        <v>588.01</v>
      </c>
      <c r="E48" s="53"/>
      <c r="F48" s="152" t="s">
        <v>131</v>
      </c>
      <c r="G48"/>
      <c r="H48"/>
    </row>
    <row r="49" spans="1:8" ht="24.95" customHeight="1" x14ac:dyDescent="0.2">
      <c r="A49" s="60">
        <v>2</v>
      </c>
      <c r="B49" s="63" t="s">
        <v>931</v>
      </c>
      <c r="C49" s="246"/>
      <c r="D49" s="57">
        <v>3996.62</v>
      </c>
      <c r="E49" s="53"/>
      <c r="F49" s="152"/>
      <c r="G49"/>
      <c r="H49"/>
    </row>
    <row r="50" spans="1:8" ht="24.95" customHeight="1" x14ac:dyDescent="0.2">
      <c r="A50" s="60">
        <v>3</v>
      </c>
      <c r="B50" s="63" t="s">
        <v>932</v>
      </c>
      <c r="C50" s="246"/>
      <c r="D50" s="57">
        <v>16736.88</v>
      </c>
      <c r="E50" s="87" t="s">
        <v>933</v>
      </c>
      <c r="F50" s="152"/>
      <c r="G50"/>
      <c r="H50"/>
    </row>
    <row r="51" spans="1:8" ht="24.95" customHeight="1" x14ac:dyDescent="0.2">
      <c r="A51" s="60">
        <v>4</v>
      </c>
      <c r="B51" s="63" t="s">
        <v>934</v>
      </c>
      <c r="C51" s="246"/>
      <c r="D51" s="57">
        <v>15851.71</v>
      </c>
      <c r="E51" s="87" t="s">
        <v>935</v>
      </c>
      <c r="F51" s="152"/>
      <c r="G51"/>
      <c r="H51"/>
    </row>
    <row r="52" spans="1:8" ht="24.95" customHeight="1" x14ac:dyDescent="0.2">
      <c r="A52" s="60">
        <v>5</v>
      </c>
      <c r="B52" s="63" t="s">
        <v>936</v>
      </c>
      <c r="C52" s="246"/>
      <c r="D52" s="57">
        <v>5000</v>
      </c>
      <c r="E52" s="53" t="s">
        <v>133</v>
      </c>
      <c r="F52" s="152"/>
      <c r="G52"/>
      <c r="H52"/>
    </row>
    <row r="53" spans="1:8" ht="24.95" customHeight="1" x14ac:dyDescent="0.2">
      <c r="A53" s="60">
        <v>6</v>
      </c>
      <c r="B53" s="63" t="s">
        <v>937</v>
      </c>
      <c r="C53" s="246"/>
      <c r="D53" s="57">
        <v>953.6</v>
      </c>
      <c r="E53" s="87" t="s">
        <v>133</v>
      </c>
      <c r="F53" s="152"/>
      <c r="G53"/>
      <c r="H53"/>
    </row>
    <row r="54" spans="1:8" ht="75" customHeight="1" x14ac:dyDescent="0.2">
      <c r="A54" s="60">
        <v>7</v>
      </c>
      <c r="B54" s="63" t="s">
        <v>938</v>
      </c>
      <c r="C54" s="246"/>
      <c r="D54" s="57">
        <v>96062.64</v>
      </c>
      <c r="E54" s="87" t="s">
        <v>939</v>
      </c>
      <c r="F54" s="152"/>
      <c r="G54"/>
      <c r="H54"/>
    </row>
    <row r="55" spans="1:8" ht="30" customHeight="1" x14ac:dyDescent="0.2">
      <c r="A55" s="60">
        <v>8</v>
      </c>
      <c r="B55" s="63" t="s">
        <v>940</v>
      </c>
      <c r="C55" s="246"/>
      <c r="D55" s="57">
        <v>4671.1000000000004</v>
      </c>
      <c r="E55" s="87" t="s">
        <v>160</v>
      </c>
      <c r="F55" s="152"/>
      <c r="G55"/>
      <c r="H55"/>
    </row>
    <row r="56" spans="1:8" ht="24.95" customHeight="1" x14ac:dyDescent="0.2">
      <c r="A56" s="60">
        <v>9</v>
      </c>
      <c r="B56" s="63" t="s">
        <v>941</v>
      </c>
      <c r="C56" s="246"/>
      <c r="D56" s="57">
        <v>51.37</v>
      </c>
      <c r="E56" s="53"/>
      <c r="F56" s="152"/>
      <c r="G56"/>
      <c r="H56"/>
    </row>
    <row r="57" spans="1:8" ht="44.25" customHeight="1" x14ac:dyDescent="0.2">
      <c r="A57" s="60">
        <v>10</v>
      </c>
      <c r="B57" s="63" t="s">
        <v>942</v>
      </c>
      <c r="C57" s="246"/>
      <c r="D57" s="57">
        <v>4798.95</v>
      </c>
      <c r="E57" s="87" t="s">
        <v>943</v>
      </c>
      <c r="F57" s="152"/>
      <c r="G57"/>
      <c r="H57"/>
    </row>
    <row r="58" spans="1:8" ht="24.95" customHeight="1" x14ac:dyDescent="0.2">
      <c r="A58" s="60">
        <v>11</v>
      </c>
      <c r="B58" s="63" t="s">
        <v>129</v>
      </c>
      <c r="C58" s="246"/>
      <c r="D58" s="57">
        <v>1200</v>
      </c>
      <c r="E58" s="53"/>
      <c r="F58" s="152"/>
      <c r="G58"/>
      <c r="H58"/>
    </row>
    <row r="59" spans="1:8" ht="40.5" customHeight="1" x14ac:dyDescent="0.2">
      <c r="A59" s="60">
        <v>12</v>
      </c>
      <c r="B59" s="63" t="s">
        <v>944</v>
      </c>
      <c r="C59" s="246"/>
      <c r="D59" s="98">
        <v>6397.2</v>
      </c>
      <c r="E59" s="89" t="s">
        <v>145</v>
      </c>
      <c r="F59" s="152"/>
      <c r="G59"/>
      <c r="H59"/>
    </row>
    <row r="60" spans="1:8" ht="24.95" customHeight="1" x14ac:dyDescent="0.2">
      <c r="A60" s="60">
        <v>13</v>
      </c>
      <c r="B60" s="63" t="s">
        <v>945</v>
      </c>
      <c r="C60" s="247"/>
      <c r="D60" s="72">
        <v>988.5</v>
      </c>
      <c r="E60" s="92"/>
      <c r="F60" s="152"/>
      <c r="G60"/>
      <c r="H60"/>
    </row>
    <row r="61" spans="1:8" ht="24.95" customHeight="1" x14ac:dyDescent="0.2">
      <c r="A61" s="146" t="s">
        <v>6</v>
      </c>
      <c r="B61" s="148"/>
      <c r="C61" s="52"/>
      <c r="D61" s="94">
        <f>SUM(D48:D60)</f>
        <v>157296.58000000002</v>
      </c>
      <c r="E61" s="121"/>
      <c r="F61" s="122"/>
      <c r="G61"/>
      <c r="H61"/>
    </row>
    <row r="62" spans="1:8" ht="19.5" customHeight="1" x14ac:dyDescent="0.2">
      <c r="A62" s="196" t="s">
        <v>59</v>
      </c>
      <c r="B62" s="196"/>
      <c r="C62" s="196"/>
      <c r="D62" s="196"/>
      <c r="E62" s="196"/>
      <c r="F62" s="196"/>
      <c r="G62" s="196"/>
      <c r="H62" s="196"/>
    </row>
    <row r="63" spans="1:8" ht="27.75" customHeight="1" x14ac:dyDescent="0.2">
      <c r="A63" s="10"/>
      <c r="B63" s="10"/>
      <c r="C63" s="10"/>
      <c r="D63" s="10"/>
      <c r="E63" s="10"/>
      <c r="F63" s="10"/>
      <c r="G63" s="33">
        <f>'[1]Оригинал Тариф с 01.07.25'!$BK$57</f>
        <v>229515.07199999999</v>
      </c>
      <c r="H63" s="10"/>
    </row>
    <row r="64" spans="1:8" ht="41.25" customHeight="1" x14ac:dyDescent="0.2">
      <c r="A64" s="155" t="s">
        <v>28</v>
      </c>
      <c r="B64" s="155"/>
      <c r="C64" s="155"/>
      <c r="D64" s="155"/>
      <c r="E64" s="155"/>
      <c r="F64" s="155"/>
      <c r="G64" s="155"/>
      <c r="H64" s="155"/>
    </row>
    <row r="65" spans="1:8" ht="138" customHeight="1" x14ac:dyDescent="0.2">
      <c r="A65" s="6" t="s">
        <v>29</v>
      </c>
      <c r="B65" s="156" t="s">
        <v>30</v>
      </c>
      <c r="C65" s="156"/>
      <c r="D65" s="156" t="s">
        <v>31</v>
      </c>
      <c r="E65" s="156"/>
      <c r="F65" s="156" t="s">
        <v>32</v>
      </c>
      <c r="G65" s="156"/>
    </row>
    <row r="66" spans="1:8" ht="15.75" x14ac:dyDescent="0.2">
      <c r="A66" s="4">
        <v>1</v>
      </c>
      <c r="B66" s="197">
        <v>2</v>
      </c>
      <c r="C66" s="197"/>
      <c r="D66" s="197">
        <v>3</v>
      </c>
      <c r="E66" s="197"/>
      <c r="F66" s="197">
        <v>4</v>
      </c>
      <c r="G66" s="197"/>
    </row>
    <row r="67" spans="1:8" ht="12.75" customHeight="1" x14ac:dyDescent="0.2">
      <c r="A67" s="6"/>
      <c r="B67" s="157">
        <v>1</v>
      </c>
      <c r="C67" s="159"/>
      <c r="D67" s="157">
        <v>0</v>
      </c>
      <c r="E67" s="159"/>
      <c r="F67" s="225">
        <v>500</v>
      </c>
      <c r="G67" s="226"/>
    </row>
    <row r="68" spans="1:8" ht="119.25" customHeight="1" x14ac:dyDescent="0.2">
      <c r="A68" s="155" t="s">
        <v>33</v>
      </c>
      <c r="B68" s="155"/>
      <c r="C68" s="155"/>
      <c r="D68" s="155"/>
      <c r="E68" s="155"/>
      <c r="F68" s="155"/>
      <c r="G68" s="155"/>
      <c r="H68" s="155"/>
    </row>
    <row r="69" spans="1:8" ht="15.75" x14ac:dyDescent="0.2">
      <c r="A69" s="5"/>
    </row>
    <row r="70" spans="1:8" ht="78.75" x14ac:dyDescent="0.2">
      <c r="A70" s="6" t="s">
        <v>29</v>
      </c>
      <c r="B70" s="156" t="s">
        <v>34</v>
      </c>
      <c r="C70" s="156"/>
      <c r="D70" s="156" t="s">
        <v>35</v>
      </c>
      <c r="E70" s="156"/>
      <c r="F70" s="6" t="s">
        <v>36</v>
      </c>
      <c r="G70" s="6" t="s">
        <v>37</v>
      </c>
      <c r="H70" s="4" t="s">
        <v>38</v>
      </c>
    </row>
    <row r="71" spans="1:8" ht="15.75" x14ac:dyDescent="0.2">
      <c r="A71" s="4">
        <v>1</v>
      </c>
      <c r="B71" s="197">
        <v>2</v>
      </c>
      <c r="C71" s="197"/>
      <c r="D71" s="197">
        <v>3</v>
      </c>
      <c r="E71" s="197"/>
      <c r="F71" s="4">
        <v>4</v>
      </c>
      <c r="G71" s="4">
        <v>5</v>
      </c>
      <c r="H71" s="4">
        <v>6</v>
      </c>
    </row>
    <row r="72" spans="1:8" ht="47.25" customHeight="1" x14ac:dyDescent="0.2">
      <c r="A72" s="6">
        <v>1</v>
      </c>
      <c r="B72" s="156" t="s">
        <v>39</v>
      </c>
      <c r="C72" s="156"/>
      <c r="D72" s="164">
        <v>363188.02</v>
      </c>
      <c r="E72" s="164"/>
      <c r="F72" s="4">
        <v>1297626.3799999999</v>
      </c>
      <c r="G72" s="4">
        <v>1256058.71</v>
      </c>
      <c r="H72" s="4">
        <f>F72-G72+D72</f>
        <v>404755.68999999994</v>
      </c>
    </row>
    <row r="73" spans="1:8" ht="44.25" customHeight="1" x14ac:dyDescent="0.2">
      <c r="A73" s="6">
        <v>2</v>
      </c>
      <c r="B73" s="156" t="s">
        <v>40</v>
      </c>
      <c r="C73" s="156"/>
      <c r="D73" s="160">
        <v>1195.49</v>
      </c>
      <c r="E73" s="161"/>
      <c r="F73" s="4">
        <v>29389.040000000001</v>
      </c>
      <c r="G73" s="4">
        <v>30584.53</v>
      </c>
      <c r="H73" s="4">
        <v>0</v>
      </c>
    </row>
    <row r="74" spans="1:8" ht="15.75" customHeight="1" x14ac:dyDescent="0.2">
      <c r="A74" s="157" t="s">
        <v>22</v>
      </c>
      <c r="B74" s="158"/>
      <c r="C74" s="159"/>
      <c r="D74" s="165"/>
      <c r="E74" s="165"/>
      <c r="F74" s="6"/>
      <c r="G74" s="6"/>
      <c r="H74" s="4"/>
    </row>
    <row r="78" spans="1:8" x14ac:dyDescent="0.2">
      <c r="B78" s="140"/>
      <c r="C78" s="139"/>
    </row>
    <row r="79" spans="1:8" x14ac:dyDescent="0.2">
      <c r="B79" s="140"/>
      <c r="C79" s="139"/>
    </row>
    <row r="80" spans="1:8" x14ac:dyDescent="0.2">
      <c r="C80" s="135"/>
    </row>
    <row r="81" spans="3:3" x14ac:dyDescent="0.2">
      <c r="C81" s="135"/>
    </row>
  </sheetData>
  <mergeCells count="60">
    <mergeCell ref="A40:F40"/>
    <mergeCell ref="A41:E41"/>
    <mergeCell ref="A42:E42"/>
    <mergeCell ref="A43:E43"/>
    <mergeCell ref="A44:E44"/>
    <mergeCell ref="A74:C74"/>
    <mergeCell ref="D74:E74"/>
    <mergeCell ref="B71:C71"/>
    <mergeCell ref="D71:E71"/>
    <mergeCell ref="B72:C72"/>
    <mergeCell ref="D72:E72"/>
    <mergeCell ref="B73:C73"/>
    <mergeCell ref="D73:E73"/>
    <mergeCell ref="B67:C67"/>
    <mergeCell ref="D67:E67"/>
    <mergeCell ref="F67:G67"/>
    <mergeCell ref="A68:H68"/>
    <mergeCell ref="B70:C70"/>
    <mergeCell ref="D70:E70"/>
    <mergeCell ref="A64:H64"/>
    <mergeCell ref="B65:C65"/>
    <mergeCell ref="D65:E65"/>
    <mergeCell ref="F65:G65"/>
    <mergeCell ref="B66:C66"/>
    <mergeCell ref="D66:E66"/>
    <mergeCell ref="F66:G66"/>
    <mergeCell ref="A62:H62"/>
    <mergeCell ref="A19:H19"/>
    <mergeCell ref="A20:H20"/>
    <mergeCell ref="A23:H23"/>
    <mergeCell ref="A25:H25"/>
    <mergeCell ref="A26:A27"/>
    <mergeCell ref="B26:B27"/>
    <mergeCell ref="C26:C27"/>
    <mergeCell ref="D26:D27"/>
    <mergeCell ref="E26:F26"/>
    <mergeCell ref="G26:H26"/>
    <mergeCell ref="A39:D39"/>
    <mergeCell ref="A61:B61"/>
    <mergeCell ref="A45:E45"/>
    <mergeCell ref="C48:C60"/>
    <mergeCell ref="F48:F60"/>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B0FD1-0325-48D4-A796-EFECE492DB66}">
  <dimension ref="A1:J88"/>
  <sheetViews>
    <sheetView topLeftCell="A76" workbookViewId="0">
      <selection activeCell="B85" sqref="B85:C88"/>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121</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01.07.25'!$D$58</f>
        <v>8905.6</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01.07.25'!$AC$58+'[2]Оригинал Тариф с 01.07.25'!$AE$58)/2</f>
        <v>0.495</v>
      </c>
      <c r="E28" s="20">
        <f>$G$21</f>
        <v>8905.6</v>
      </c>
      <c r="F28" s="20">
        <f>D28*E28*12</f>
        <v>52899.263999999996</v>
      </c>
      <c r="G28" s="20">
        <f>E28</f>
        <v>8905.6</v>
      </c>
      <c r="H28" s="20">
        <f>D28*G28*12</f>
        <v>52899.263999999996</v>
      </c>
    </row>
    <row r="29" spans="1:8" ht="25.5" x14ac:dyDescent="0.2">
      <c r="A29" s="29">
        <v>2</v>
      </c>
      <c r="B29" s="30" t="s">
        <v>67</v>
      </c>
      <c r="C29" s="18" t="s">
        <v>15</v>
      </c>
      <c r="D29" s="19">
        <f>('[2]Оригинал Тариф с 01.07.25'!$K$58+'[2]Оригинал Тариф с 01.07.25'!$M$58)/2</f>
        <v>0.185</v>
      </c>
      <c r="E29" s="20">
        <f t="shared" ref="E29:E40" si="0">$G$21</f>
        <v>8905.6</v>
      </c>
      <c r="F29" s="20">
        <f t="shared" ref="F29:F40" si="1">D29*E29*12</f>
        <v>19770.432000000001</v>
      </c>
      <c r="G29" s="20">
        <f t="shared" ref="G29:G40" si="2">E29</f>
        <v>8905.6</v>
      </c>
      <c r="H29" s="20">
        <f t="shared" ref="H29:H40" si="3">D29*G29*12</f>
        <v>19770.432000000001</v>
      </c>
    </row>
    <row r="30" spans="1:8" ht="25.5" x14ac:dyDescent="0.2">
      <c r="A30" s="29">
        <v>3</v>
      </c>
      <c r="B30" s="30" t="s">
        <v>12</v>
      </c>
      <c r="C30" s="18" t="s">
        <v>15</v>
      </c>
      <c r="D30" s="19">
        <f>('[2]Оригинал Тариф с 01.07.25'!$AX$58+'[2]Оригинал Тариф с 01.07.25'!$AZ$58)/2</f>
        <v>1.5249999999999999</v>
      </c>
      <c r="E30" s="20">
        <f t="shared" si="0"/>
        <v>8905.6</v>
      </c>
      <c r="F30" s="20">
        <f t="shared" si="1"/>
        <v>162972.47999999998</v>
      </c>
      <c r="G30" s="20">
        <f t="shared" si="2"/>
        <v>8905.6</v>
      </c>
      <c r="H30" s="20">
        <f t="shared" si="3"/>
        <v>162972.47999999998</v>
      </c>
    </row>
    <row r="31" spans="1:8" ht="38.25" x14ac:dyDescent="0.2">
      <c r="A31" s="29">
        <v>4</v>
      </c>
      <c r="B31" s="30" t="s">
        <v>13</v>
      </c>
      <c r="C31" s="18" t="s">
        <v>15</v>
      </c>
      <c r="D31" s="19">
        <f>('[2]Оригинал Тариф с 01.07.25'!$N$58+'[2]Оригинал Тариф с 01.07.25'!$P$58)/2</f>
        <v>2.89</v>
      </c>
      <c r="E31" s="20">
        <f t="shared" si="0"/>
        <v>8905.6</v>
      </c>
      <c r="F31" s="20">
        <f t="shared" si="1"/>
        <v>308846.20799999998</v>
      </c>
      <c r="G31" s="20">
        <f t="shared" si="2"/>
        <v>8905.6</v>
      </c>
      <c r="H31" s="20">
        <f t="shared" si="3"/>
        <v>308846.20799999998</v>
      </c>
    </row>
    <row r="32" spans="1:8" ht="25.5" x14ac:dyDescent="0.2">
      <c r="A32" s="29">
        <v>5</v>
      </c>
      <c r="B32" s="30" t="s">
        <v>23</v>
      </c>
      <c r="C32" s="18" t="s">
        <v>15</v>
      </c>
      <c r="D32" s="19">
        <f>('[2]Оригинал Тариф с 01.07.25'!$H$58+'[2]Оригинал Тариф с 01.07.25'!$J$58)/2</f>
        <v>2.48</v>
      </c>
      <c r="E32" s="20">
        <f t="shared" si="0"/>
        <v>8905.6</v>
      </c>
      <c r="F32" s="20">
        <f t="shared" si="1"/>
        <v>265030.65599999996</v>
      </c>
      <c r="G32" s="20">
        <f t="shared" si="2"/>
        <v>8905.6</v>
      </c>
      <c r="H32" s="20">
        <f t="shared" si="3"/>
        <v>265030.65599999996</v>
      </c>
    </row>
    <row r="33" spans="1:10" ht="76.5" x14ac:dyDescent="0.2">
      <c r="A33" s="29">
        <v>6</v>
      </c>
      <c r="B33" s="30" t="s">
        <v>17</v>
      </c>
      <c r="C33" s="18" t="s">
        <v>15</v>
      </c>
      <c r="D33" s="19">
        <f>('[2]Оригинал Тариф с 01.07.25'!$W$58+'[2]Оригинал Тариф с 01.07.25'!$Y$58)/2</f>
        <v>1.06</v>
      </c>
      <c r="E33" s="20">
        <f t="shared" si="0"/>
        <v>8905.6</v>
      </c>
      <c r="F33" s="20">
        <f t="shared" si="1"/>
        <v>113279.23200000002</v>
      </c>
      <c r="G33" s="20">
        <f t="shared" si="2"/>
        <v>8905.6</v>
      </c>
      <c r="H33" s="20">
        <f t="shared" si="3"/>
        <v>113279.23200000002</v>
      </c>
    </row>
    <row r="34" spans="1:10" ht="76.5" x14ac:dyDescent="0.2">
      <c r="A34" s="29">
        <v>7</v>
      </c>
      <c r="B34" s="30" t="s">
        <v>18</v>
      </c>
      <c r="C34" s="18" t="s">
        <v>15</v>
      </c>
      <c r="D34" s="19">
        <f>('[2]Оригинал Тариф с 01.07.25'!$AI$58+'[2]Оригинал Тариф с 01.07.25'!$AK$58)/2</f>
        <v>1.82</v>
      </c>
      <c r="E34" s="20">
        <f t="shared" si="0"/>
        <v>8905.6</v>
      </c>
      <c r="F34" s="20">
        <f t="shared" si="1"/>
        <v>194498.304</v>
      </c>
      <c r="G34" s="20">
        <f t="shared" si="2"/>
        <v>8905.6</v>
      </c>
      <c r="H34" s="20">
        <f t="shared" si="3"/>
        <v>194498.304</v>
      </c>
    </row>
    <row r="35" spans="1:10" ht="76.5" x14ac:dyDescent="0.2">
      <c r="A35" s="29">
        <v>8</v>
      </c>
      <c r="B35" s="30" t="s">
        <v>19</v>
      </c>
      <c r="C35" s="18" t="s">
        <v>15</v>
      </c>
      <c r="D35" s="19">
        <f>('[2]Оригинал Тариф с 01.07.25'!$AO$58+'[2]Оригинал Тариф с 01.07.25'!$AQ$58)/2</f>
        <v>0.38</v>
      </c>
      <c r="E35" s="20">
        <f t="shared" si="0"/>
        <v>8905.6</v>
      </c>
      <c r="F35" s="20">
        <f t="shared" si="1"/>
        <v>40609.536</v>
      </c>
      <c r="G35" s="20">
        <f t="shared" si="2"/>
        <v>8905.6</v>
      </c>
      <c r="H35" s="20">
        <f t="shared" si="3"/>
        <v>40609.536</v>
      </c>
    </row>
    <row r="36" spans="1:10" ht="76.5" x14ac:dyDescent="0.2">
      <c r="A36" s="29">
        <v>9</v>
      </c>
      <c r="B36" s="30" t="s">
        <v>20</v>
      </c>
      <c r="C36" s="18" t="s">
        <v>15</v>
      </c>
      <c r="D36" s="19">
        <f>('[2]Оригинал Тариф с 01.07.25'!$AR$58+'[2]Оригинал Тариф с 01.07.25'!$AT$58)/2</f>
        <v>0.13500000000000001</v>
      </c>
      <c r="E36" s="20">
        <f t="shared" si="0"/>
        <v>8905.6</v>
      </c>
      <c r="F36" s="20">
        <f t="shared" si="1"/>
        <v>14427.072</v>
      </c>
      <c r="G36" s="20">
        <f t="shared" si="2"/>
        <v>8905.6</v>
      </c>
      <c r="H36" s="20">
        <f t="shared" si="3"/>
        <v>14427.072</v>
      </c>
    </row>
    <row r="37" spans="1:10" ht="76.5" x14ac:dyDescent="0.2">
      <c r="A37" s="29">
        <v>10</v>
      </c>
      <c r="B37" s="30" t="s">
        <v>68</v>
      </c>
      <c r="C37" s="18" t="s">
        <v>15</v>
      </c>
      <c r="D37" s="19">
        <f>('[2]Оригинал Тариф с 01.07.25'!$AL$58+'[2]Оригинал Тариф с 01.07.25'!$AN$58)/2</f>
        <v>0.52500000000000002</v>
      </c>
      <c r="E37" s="20">
        <f t="shared" si="0"/>
        <v>8905.6</v>
      </c>
      <c r="F37" s="20">
        <f t="shared" si="1"/>
        <v>56105.280000000006</v>
      </c>
      <c r="G37" s="20">
        <f t="shared" si="2"/>
        <v>8905.6</v>
      </c>
      <c r="H37" s="20">
        <f t="shared" si="3"/>
        <v>56105.280000000006</v>
      </c>
    </row>
    <row r="38" spans="1:10" ht="25.5" x14ac:dyDescent="0.2">
      <c r="A38" s="29">
        <v>11</v>
      </c>
      <c r="B38" s="30" t="s">
        <v>14</v>
      </c>
      <c r="C38" s="18" t="s">
        <v>15</v>
      </c>
      <c r="D38" s="19">
        <f>('[2]Оригинал Тариф с 01.07.25'!$AF$58+'[2]Оригинал Тариф с 01.07.25'!$AH$58)/2</f>
        <v>0.58499999999999996</v>
      </c>
      <c r="E38" s="20">
        <f t="shared" si="0"/>
        <v>8905.6</v>
      </c>
      <c r="F38" s="20">
        <f t="shared" si="1"/>
        <v>62517.311999999998</v>
      </c>
      <c r="G38" s="20">
        <f t="shared" si="2"/>
        <v>8905.6</v>
      </c>
      <c r="H38" s="20">
        <f t="shared" si="3"/>
        <v>62517.311999999998</v>
      </c>
    </row>
    <row r="39" spans="1:10" x14ac:dyDescent="0.2">
      <c r="A39" s="29">
        <v>12</v>
      </c>
      <c r="B39" s="30" t="s">
        <v>69</v>
      </c>
      <c r="C39" s="18" t="s">
        <v>15</v>
      </c>
      <c r="D39" s="19">
        <f>('[2]Оригинал Тариф с 01.07.25'!$T$58+'[2]Оригинал Тариф с 01.07.25'!$V$58)/2</f>
        <v>0.92500000000000004</v>
      </c>
      <c r="E39" s="20">
        <f t="shared" si="0"/>
        <v>8905.6</v>
      </c>
      <c r="F39" s="20">
        <f t="shared" si="1"/>
        <v>98852.160000000003</v>
      </c>
      <c r="G39" s="20">
        <f t="shared" si="2"/>
        <v>8905.6</v>
      </c>
      <c r="H39" s="20">
        <f t="shared" si="3"/>
        <v>98852.160000000003</v>
      </c>
    </row>
    <row r="40" spans="1:10" ht="38.25" x14ac:dyDescent="0.2">
      <c r="A40" s="29">
        <v>13</v>
      </c>
      <c r="B40" s="30" t="s">
        <v>21</v>
      </c>
      <c r="C40" s="18" t="s">
        <v>15</v>
      </c>
      <c r="D40" s="19">
        <f>('[2]Оригинал Тариф с 01.07.25'!$Q$58+'[2]Оригинал Тариф с 01.07.25'!$S$58)/2</f>
        <v>2.7800000000000002</v>
      </c>
      <c r="E40" s="20">
        <f t="shared" si="0"/>
        <v>8905.6</v>
      </c>
      <c r="F40" s="20">
        <f t="shared" si="1"/>
        <v>297090.81600000005</v>
      </c>
      <c r="G40" s="20">
        <f t="shared" si="2"/>
        <v>8905.6</v>
      </c>
      <c r="H40" s="20">
        <f t="shared" si="3"/>
        <v>297090.81600000005</v>
      </c>
    </row>
    <row r="41" spans="1:10" ht="15" customHeight="1" x14ac:dyDescent="0.2">
      <c r="A41" s="212" t="s">
        <v>6</v>
      </c>
      <c r="B41" s="213"/>
      <c r="C41" s="213"/>
      <c r="D41" s="214"/>
      <c r="E41" s="21"/>
      <c r="F41" s="21">
        <f>SUM(F28:F40)</f>
        <v>1686898.7519999999</v>
      </c>
      <c r="G41" s="21"/>
      <c r="H41" s="21">
        <f>SUM(H28:H40)</f>
        <v>1686898.7519999999</v>
      </c>
    </row>
    <row r="42" spans="1:10" ht="39" customHeight="1" x14ac:dyDescent="0.2">
      <c r="A42" s="155" t="s">
        <v>134</v>
      </c>
      <c r="B42" s="169"/>
      <c r="C42" s="169"/>
      <c r="D42" s="169"/>
      <c r="E42" s="169"/>
      <c r="F42" s="169"/>
      <c r="G42"/>
      <c r="H42"/>
    </row>
    <row r="43" spans="1:10" ht="35.25" customHeight="1" x14ac:dyDescent="0.2">
      <c r="A43" s="221" t="s">
        <v>135</v>
      </c>
      <c r="B43" s="221"/>
      <c r="C43" s="221"/>
      <c r="D43" s="221"/>
      <c r="E43" s="221"/>
      <c r="F43" s="54">
        <v>-45678.116499999771</v>
      </c>
      <c r="G43"/>
      <c r="H43"/>
    </row>
    <row r="44" spans="1:10" ht="50.25" customHeight="1" x14ac:dyDescent="0.2">
      <c r="A44" s="221" t="s">
        <v>125</v>
      </c>
      <c r="B44" s="221"/>
      <c r="C44" s="221"/>
      <c r="D44" s="221"/>
      <c r="E44" s="221"/>
      <c r="F44" s="54">
        <v>507780.60699999996</v>
      </c>
      <c r="G44"/>
      <c r="H44" s="43"/>
      <c r="I44" s="43"/>
      <c r="J44" s="43"/>
    </row>
    <row r="45" spans="1:10" ht="30.75" customHeight="1" x14ac:dyDescent="0.2">
      <c r="A45" s="222" t="s">
        <v>126</v>
      </c>
      <c r="B45" s="223"/>
      <c r="C45" s="223"/>
      <c r="D45" s="223"/>
      <c r="E45" s="224"/>
      <c r="F45" s="54">
        <f>SUM(F43:F44)</f>
        <v>462102.49050000019</v>
      </c>
      <c r="G45"/>
      <c r="H45" s="43"/>
      <c r="I45" s="43"/>
      <c r="J45" s="43"/>
    </row>
    <row r="46" spans="1:10" ht="24.75" customHeight="1" x14ac:dyDescent="0.2">
      <c r="A46" s="221" t="s">
        <v>127</v>
      </c>
      <c r="B46" s="221"/>
      <c r="C46" s="221"/>
      <c r="D46" s="221"/>
      <c r="E46" s="221"/>
      <c r="F46" s="54">
        <v>406144.75</v>
      </c>
      <c r="G46"/>
      <c r="H46"/>
    </row>
    <row r="47" spans="1:10" ht="41.25" customHeight="1" x14ac:dyDescent="0.2">
      <c r="A47" s="221" t="s">
        <v>128</v>
      </c>
      <c r="B47" s="221"/>
      <c r="C47" s="221"/>
      <c r="D47" s="221"/>
      <c r="E47" s="221"/>
      <c r="F47" s="62">
        <f>F45-F46</f>
        <v>55957.740500000189</v>
      </c>
      <c r="G47"/>
      <c r="H47"/>
    </row>
    <row r="48" spans="1:10" ht="16.5" customHeight="1" x14ac:dyDescent="0.2">
      <c r="A48" s="40"/>
      <c r="B48" s="41"/>
      <c r="C48" s="41"/>
      <c r="D48" s="41"/>
      <c r="E48" s="41"/>
      <c r="F48" s="41"/>
      <c r="G48"/>
      <c r="H48"/>
    </row>
    <row r="49" spans="1:8" ht="145.35" customHeight="1" x14ac:dyDescent="0.2">
      <c r="A49" s="44" t="s">
        <v>1</v>
      </c>
      <c r="B49" s="45" t="s">
        <v>8</v>
      </c>
      <c r="C49" s="78" t="s">
        <v>41</v>
      </c>
      <c r="D49" s="1" t="s">
        <v>9</v>
      </c>
      <c r="E49" s="2" t="s">
        <v>42</v>
      </c>
      <c r="F49" s="2" t="s">
        <v>43</v>
      </c>
      <c r="G49"/>
      <c r="H49"/>
    </row>
    <row r="50" spans="1:8" ht="24.95" customHeight="1" x14ac:dyDescent="0.2">
      <c r="A50" s="60">
        <v>1</v>
      </c>
      <c r="B50" s="63" t="s">
        <v>946</v>
      </c>
      <c r="C50" s="152" t="s">
        <v>130</v>
      </c>
      <c r="D50" s="73">
        <v>9114.5300000000007</v>
      </c>
      <c r="E50" s="57" t="s">
        <v>133</v>
      </c>
      <c r="F50" s="207" t="s">
        <v>131</v>
      </c>
      <c r="G50"/>
      <c r="H50"/>
    </row>
    <row r="51" spans="1:8" ht="24.95" customHeight="1" x14ac:dyDescent="0.2">
      <c r="A51" s="60">
        <v>2</v>
      </c>
      <c r="B51" s="125" t="s">
        <v>947</v>
      </c>
      <c r="C51" s="152"/>
      <c r="D51" s="73">
        <v>106716.17</v>
      </c>
      <c r="E51" s="57" t="s">
        <v>145</v>
      </c>
      <c r="F51" s="208"/>
      <c r="G51"/>
      <c r="H51"/>
    </row>
    <row r="52" spans="1:8" ht="24.95" customHeight="1" x14ac:dyDescent="0.2">
      <c r="A52" s="60">
        <v>3</v>
      </c>
      <c r="B52" s="125" t="s">
        <v>948</v>
      </c>
      <c r="C52" s="152"/>
      <c r="D52" s="73">
        <v>45851.63</v>
      </c>
      <c r="E52" s="57" t="s">
        <v>949</v>
      </c>
      <c r="F52" s="208"/>
      <c r="G52"/>
      <c r="H52"/>
    </row>
    <row r="53" spans="1:8" ht="31.5" customHeight="1" x14ac:dyDescent="0.2">
      <c r="A53" s="60">
        <v>4</v>
      </c>
      <c r="B53" s="126" t="s">
        <v>950</v>
      </c>
      <c r="C53" s="152"/>
      <c r="D53" s="73">
        <v>3439.09</v>
      </c>
      <c r="E53" s="57"/>
      <c r="F53" s="208"/>
      <c r="G53"/>
      <c r="H53"/>
    </row>
    <row r="54" spans="1:8" ht="29.25" customHeight="1" x14ac:dyDescent="0.2">
      <c r="A54" s="60">
        <v>5</v>
      </c>
      <c r="B54" s="125" t="s">
        <v>951</v>
      </c>
      <c r="C54" s="152"/>
      <c r="D54" s="73">
        <v>41650.85</v>
      </c>
      <c r="E54" s="18" t="s">
        <v>952</v>
      </c>
      <c r="F54" s="208"/>
      <c r="G54"/>
      <c r="H54"/>
    </row>
    <row r="55" spans="1:8" ht="24.95" customHeight="1" x14ac:dyDescent="0.2">
      <c r="A55" s="60">
        <v>6</v>
      </c>
      <c r="B55" s="125" t="s">
        <v>953</v>
      </c>
      <c r="C55" s="152"/>
      <c r="D55" s="73">
        <v>513.20000000000005</v>
      </c>
      <c r="E55" s="18" t="s">
        <v>133</v>
      </c>
      <c r="F55" s="208"/>
      <c r="G55"/>
      <c r="H55"/>
    </row>
    <row r="56" spans="1:8" ht="24.95" customHeight="1" x14ac:dyDescent="0.2">
      <c r="A56" s="60">
        <v>7</v>
      </c>
      <c r="B56" s="125" t="s">
        <v>954</v>
      </c>
      <c r="C56" s="152"/>
      <c r="D56" s="73">
        <v>1016.71</v>
      </c>
      <c r="E56" s="18" t="s">
        <v>133</v>
      </c>
      <c r="F56" s="208"/>
      <c r="G56"/>
      <c r="H56"/>
    </row>
    <row r="57" spans="1:8" ht="24.95" customHeight="1" x14ac:dyDescent="0.2">
      <c r="A57" s="60">
        <v>8</v>
      </c>
      <c r="B57" s="63" t="s">
        <v>955</v>
      </c>
      <c r="C57" s="152"/>
      <c r="D57" s="73">
        <v>83.75</v>
      </c>
      <c r="E57" s="18" t="s">
        <v>133</v>
      </c>
      <c r="F57" s="208"/>
      <c r="G57"/>
      <c r="H57"/>
    </row>
    <row r="58" spans="1:8" ht="24.95" customHeight="1" x14ac:dyDescent="0.2">
      <c r="A58" s="60">
        <v>9</v>
      </c>
      <c r="B58" s="63" t="s">
        <v>956</v>
      </c>
      <c r="C58" s="152"/>
      <c r="D58" s="73">
        <v>27199.54</v>
      </c>
      <c r="E58" s="18" t="s">
        <v>133</v>
      </c>
      <c r="F58" s="208"/>
      <c r="G58"/>
      <c r="H58"/>
    </row>
    <row r="59" spans="1:8" ht="60.75" customHeight="1" x14ac:dyDescent="0.2">
      <c r="A59" s="60">
        <v>10</v>
      </c>
      <c r="B59" s="123" t="s">
        <v>957</v>
      </c>
      <c r="C59" s="152"/>
      <c r="D59" s="73">
        <v>85755.640000000014</v>
      </c>
      <c r="E59" s="18" t="s">
        <v>958</v>
      </c>
      <c r="F59" s="208"/>
      <c r="G59"/>
      <c r="H59"/>
    </row>
    <row r="60" spans="1:8" ht="45.75" customHeight="1" x14ac:dyDescent="0.2">
      <c r="A60" s="60">
        <v>11</v>
      </c>
      <c r="B60" s="63" t="s">
        <v>959</v>
      </c>
      <c r="C60" s="152"/>
      <c r="D60" s="73">
        <v>4040.77</v>
      </c>
      <c r="E60" s="57"/>
      <c r="F60" s="208"/>
      <c r="G60"/>
      <c r="H60"/>
    </row>
    <row r="61" spans="1:8" ht="32.25" customHeight="1" x14ac:dyDescent="0.2">
      <c r="A61" s="60">
        <v>12</v>
      </c>
      <c r="B61" s="63" t="s">
        <v>960</v>
      </c>
      <c r="C61" s="152"/>
      <c r="D61" s="73">
        <v>36312</v>
      </c>
      <c r="E61" s="18" t="s">
        <v>133</v>
      </c>
      <c r="F61" s="208"/>
      <c r="G61"/>
      <c r="H61"/>
    </row>
    <row r="62" spans="1:8" ht="46.5" customHeight="1" x14ac:dyDescent="0.2">
      <c r="A62" s="60">
        <v>13</v>
      </c>
      <c r="B62" s="123" t="s">
        <v>961</v>
      </c>
      <c r="C62" s="152"/>
      <c r="D62" s="73">
        <v>13947.43</v>
      </c>
      <c r="E62" s="18" t="s">
        <v>962</v>
      </c>
      <c r="F62" s="208"/>
      <c r="G62"/>
      <c r="H62"/>
    </row>
    <row r="63" spans="1:8" ht="24.95" customHeight="1" x14ac:dyDescent="0.2">
      <c r="A63" s="60">
        <v>14</v>
      </c>
      <c r="B63" s="63" t="s">
        <v>963</v>
      </c>
      <c r="C63" s="152"/>
      <c r="D63" s="73">
        <v>3416.84</v>
      </c>
      <c r="E63" s="18" t="s">
        <v>145</v>
      </c>
      <c r="F63" s="208"/>
      <c r="G63"/>
      <c r="H63"/>
    </row>
    <row r="64" spans="1:8" ht="24.95" customHeight="1" x14ac:dyDescent="0.2">
      <c r="A64" s="60">
        <v>15</v>
      </c>
      <c r="B64" s="63" t="s">
        <v>964</v>
      </c>
      <c r="C64" s="152"/>
      <c r="D64" s="73">
        <v>8996.1</v>
      </c>
      <c r="E64" s="18" t="s">
        <v>392</v>
      </c>
      <c r="F64" s="208"/>
      <c r="G64"/>
      <c r="H64"/>
    </row>
    <row r="65" spans="1:8" ht="42.75" customHeight="1" x14ac:dyDescent="0.2">
      <c r="A65" s="60">
        <v>16</v>
      </c>
      <c r="B65" s="124" t="s">
        <v>965</v>
      </c>
      <c r="C65" s="152"/>
      <c r="D65" s="73">
        <v>15684.85</v>
      </c>
      <c r="E65" s="18" t="s">
        <v>966</v>
      </c>
      <c r="F65" s="208"/>
      <c r="G65"/>
      <c r="H65"/>
    </row>
    <row r="66" spans="1:8" ht="24.95" customHeight="1" x14ac:dyDescent="0.2">
      <c r="A66" s="60">
        <v>17</v>
      </c>
      <c r="B66" s="63" t="s">
        <v>129</v>
      </c>
      <c r="C66" s="152"/>
      <c r="D66" s="73">
        <v>1200</v>
      </c>
      <c r="E66" s="57"/>
      <c r="F66" s="208"/>
      <c r="G66"/>
      <c r="H66"/>
    </row>
    <row r="67" spans="1:8" ht="51" customHeight="1" x14ac:dyDescent="0.2">
      <c r="A67" s="60">
        <v>18</v>
      </c>
      <c r="B67" s="63" t="s">
        <v>967</v>
      </c>
      <c r="C67" s="152"/>
      <c r="D67" s="73">
        <v>1205.6499999999999</v>
      </c>
      <c r="E67" s="18" t="s">
        <v>759</v>
      </c>
      <c r="F67" s="209"/>
      <c r="G67"/>
      <c r="H67"/>
    </row>
    <row r="68" spans="1:8" ht="24.95" customHeight="1" x14ac:dyDescent="0.2">
      <c r="A68" s="146" t="s">
        <v>6</v>
      </c>
      <c r="B68" s="148"/>
      <c r="C68" s="110"/>
      <c r="D68" s="53">
        <f>SUM(D50:D67)</f>
        <v>406144.75</v>
      </c>
      <c r="E68" s="61"/>
      <c r="F68" s="12"/>
      <c r="G68"/>
      <c r="H68"/>
    </row>
    <row r="69" spans="1:8" ht="19.5" customHeight="1" x14ac:dyDescent="0.2">
      <c r="A69" s="196" t="s">
        <v>59</v>
      </c>
      <c r="B69" s="196"/>
      <c r="C69" s="196"/>
      <c r="D69" s="196"/>
      <c r="E69" s="196"/>
      <c r="F69" s="196"/>
      <c r="G69" s="196"/>
      <c r="H69" s="196"/>
    </row>
    <row r="70" spans="1:8" ht="18.75" x14ac:dyDescent="0.2">
      <c r="A70" s="10"/>
      <c r="B70" s="10"/>
      <c r="C70" s="10"/>
      <c r="D70" s="10"/>
      <c r="E70" s="10"/>
      <c r="F70" s="10"/>
      <c r="G70" s="35">
        <f>'[1]Оригинал Тариф с 01.07.25'!$BK$58</f>
        <v>530061.31200000003</v>
      </c>
      <c r="H70" s="10"/>
    </row>
    <row r="71" spans="1:8" ht="41.25" customHeight="1" x14ac:dyDescent="0.2">
      <c r="A71" s="155" t="s">
        <v>28</v>
      </c>
      <c r="B71" s="155"/>
      <c r="C71" s="155"/>
      <c r="D71" s="155"/>
      <c r="E71" s="155"/>
      <c r="F71" s="155"/>
      <c r="G71" s="155"/>
      <c r="H71" s="155"/>
    </row>
    <row r="72" spans="1:8" ht="138" customHeight="1" x14ac:dyDescent="0.2">
      <c r="A72" s="6" t="s">
        <v>29</v>
      </c>
      <c r="B72" s="156" t="s">
        <v>30</v>
      </c>
      <c r="C72" s="156"/>
      <c r="D72" s="156" t="s">
        <v>31</v>
      </c>
      <c r="E72" s="156"/>
      <c r="F72" s="156" t="s">
        <v>32</v>
      </c>
      <c r="G72" s="156"/>
    </row>
    <row r="73" spans="1:8" ht="15.75" x14ac:dyDescent="0.2">
      <c r="A73" s="4">
        <v>1</v>
      </c>
      <c r="B73" s="197">
        <v>2</v>
      </c>
      <c r="C73" s="197"/>
      <c r="D73" s="197">
        <v>3</v>
      </c>
      <c r="E73" s="197"/>
      <c r="F73" s="197">
        <v>4</v>
      </c>
      <c r="G73" s="197"/>
    </row>
    <row r="74" spans="1:8" ht="12.75" customHeight="1" x14ac:dyDescent="0.2">
      <c r="A74" s="6"/>
      <c r="B74" s="157">
        <v>6</v>
      </c>
      <c r="C74" s="159"/>
      <c r="D74" s="157">
        <v>0</v>
      </c>
      <c r="E74" s="159"/>
      <c r="F74" s="225">
        <v>33200</v>
      </c>
      <c r="G74" s="226"/>
    </row>
    <row r="75" spans="1:8" ht="107.25" customHeight="1" x14ac:dyDescent="0.2">
      <c r="A75" s="155" t="s">
        <v>33</v>
      </c>
      <c r="B75" s="155"/>
      <c r="C75" s="155"/>
      <c r="D75" s="155"/>
      <c r="E75" s="155"/>
      <c r="F75" s="155"/>
      <c r="G75" s="155"/>
      <c r="H75" s="155"/>
    </row>
    <row r="76" spans="1:8" ht="15.75" x14ac:dyDescent="0.2">
      <c r="A76" s="5"/>
    </row>
    <row r="77" spans="1:8" ht="63" x14ac:dyDescent="0.2">
      <c r="A77" s="6" t="s">
        <v>29</v>
      </c>
      <c r="B77" s="156" t="s">
        <v>34</v>
      </c>
      <c r="C77" s="156"/>
      <c r="D77" s="156" t="s">
        <v>35</v>
      </c>
      <c r="E77" s="156"/>
      <c r="F77" s="6" t="s">
        <v>36</v>
      </c>
      <c r="G77" s="6" t="s">
        <v>37</v>
      </c>
      <c r="H77" s="4" t="s">
        <v>38</v>
      </c>
    </row>
    <row r="78" spans="1:8" ht="15.75" x14ac:dyDescent="0.2">
      <c r="A78" s="6">
        <v>1</v>
      </c>
      <c r="B78" s="156">
        <v>2</v>
      </c>
      <c r="C78" s="156"/>
      <c r="D78" s="156">
        <v>3</v>
      </c>
      <c r="E78" s="156"/>
      <c r="F78" s="6">
        <v>4</v>
      </c>
      <c r="G78" s="6">
        <v>5</v>
      </c>
      <c r="H78" s="4">
        <v>6</v>
      </c>
    </row>
    <row r="79" spans="1:8" ht="47.25" customHeight="1" x14ac:dyDescent="0.2">
      <c r="A79" s="6">
        <v>1</v>
      </c>
      <c r="B79" s="156" t="s">
        <v>39</v>
      </c>
      <c r="C79" s="156"/>
      <c r="D79" s="164">
        <v>580217.62</v>
      </c>
      <c r="E79" s="164"/>
      <c r="F79" s="4">
        <v>2716401.83</v>
      </c>
      <c r="G79" s="4">
        <v>2775593.11</v>
      </c>
      <c r="H79" s="4">
        <f>F79-G79+D79</f>
        <v>521026.3400000002</v>
      </c>
    </row>
    <row r="80" spans="1:8" ht="44.25" customHeight="1" x14ac:dyDescent="0.2">
      <c r="A80" s="6">
        <v>2</v>
      </c>
      <c r="B80" s="156" t="s">
        <v>40</v>
      </c>
      <c r="C80" s="156"/>
      <c r="D80" s="160">
        <v>242043.58</v>
      </c>
      <c r="E80" s="161"/>
      <c r="F80" s="4">
        <v>76665.55</v>
      </c>
      <c r="G80" s="4">
        <v>41790.339999999997</v>
      </c>
      <c r="H80" s="4">
        <f>F80-G80+D80</f>
        <v>276918.78999999998</v>
      </c>
    </row>
    <row r="81" spans="1:8" ht="15.75" customHeight="1" x14ac:dyDescent="0.2">
      <c r="A81" s="157" t="s">
        <v>22</v>
      </c>
      <c r="B81" s="158"/>
      <c r="C81" s="159"/>
      <c r="D81" s="165"/>
      <c r="E81" s="165"/>
      <c r="F81" s="6"/>
      <c r="G81" s="6"/>
      <c r="H81" s="4"/>
    </row>
    <row r="85" spans="1:8" x14ac:dyDescent="0.2">
      <c r="B85" s="140"/>
      <c r="C85" s="139"/>
    </row>
    <row r="86" spans="1:8" x14ac:dyDescent="0.2">
      <c r="B86" s="140"/>
      <c r="C86" s="139"/>
    </row>
    <row r="87" spans="1:8" x14ac:dyDescent="0.2">
      <c r="C87" s="135"/>
    </row>
    <row r="88" spans="1:8" x14ac:dyDescent="0.2">
      <c r="C88" s="135"/>
    </row>
  </sheetData>
  <mergeCells count="60">
    <mergeCell ref="A42:F42"/>
    <mergeCell ref="A43:E43"/>
    <mergeCell ref="A44:E44"/>
    <mergeCell ref="A45:E45"/>
    <mergeCell ref="A46:E46"/>
    <mergeCell ref="A81:C81"/>
    <mergeCell ref="D81:E81"/>
    <mergeCell ref="B78:C78"/>
    <mergeCell ref="D78:E78"/>
    <mergeCell ref="B79:C79"/>
    <mergeCell ref="D79:E79"/>
    <mergeCell ref="B80:C80"/>
    <mergeCell ref="D80:E80"/>
    <mergeCell ref="B74:C74"/>
    <mergeCell ref="D74:E74"/>
    <mergeCell ref="F74:G74"/>
    <mergeCell ref="A75:H75"/>
    <mergeCell ref="B77:C77"/>
    <mergeCell ref="D77:E77"/>
    <mergeCell ref="A71:H71"/>
    <mergeCell ref="B72:C72"/>
    <mergeCell ref="D72:E72"/>
    <mergeCell ref="F72:G72"/>
    <mergeCell ref="B73:C73"/>
    <mergeCell ref="D73:E73"/>
    <mergeCell ref="F73:G73"/>
    <mergeCell ref="A69:H69"/>
    <mergeCell ref="A19:H19"/>
    <mergeCell ref="A20:H20"/>
    <mergeCell ref="A23:H23"/>
    <mergeCell ref="A25:H25"/>
    <mergeCell ref="A26:A27"/>
    <mergeCell ref="B26:B27"/>
    <mergeCell ref="C26:C27"/>
    <mergeCell ref="D26:D27"/>
    <mergeCell ref="E26:F26"/>
    <mergeCell ref="G26:H26"/>
    <mergeCell ref="A41:D41"/>
    <mergeCell ref="A68:B68"/>
    <mergeCell ref="A47:E47"/>
    <mergeCell ref="C50:C67"/>
    <mergeCell ref="F50:F67"/>
    <mergeCell ref="A18:H18"/>
    <mergeCell ref="A7:H7"/>
    <mergeCell ref="A8:H8"/>
    <mergeCell ref="A9:H9"/>
    <mergeCell ref="A10:H10"/>
    <mergeCell ref="A11:H11"/>
    <mergeCell ref="A12:H12"/>
    <mergeCell ref="A13:H13"/>
    <mergeCell ref="A14:H14"/>
    <mergeCell ref="A15:H15"/>
    <mergeCell ref="A16:H16"/>
    <mergeCell ref="A17:H17"/>
    <mergeCell ref="A6:H6"/>
    <mergeCell ref="G1:H1"/>
    <mergeCell ref="G2:H2"/>
    <mergeCell ref="G3:H3"/>
    <mergeCell ref="G4:H4"/>
    <mergeCell ref="G5:H5"/>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E6B6C-01E7-41B0-9B20-27119B016E02}">
  <dimension ref="A1:H94"/>
  <sheetViews>
    <sheetView topLeftCell="A79" workbookViewId="0">
      <selection activeCell="B91" sqref="B91:C94"/>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24.83203125" style="7" customWidth="1"/>
  </cols>
  <sheetData>
    <row r="1" spans="1:8" s="13" customFormat="1" ht="15.75" x14ac:dyDescent="0.25">
      <c r="G1" s="236" t="s">
        <v>44</v>
      </c>
      <c r="H1" s="236"/>
    </row>
    <row r="2" spans="1:8" s="13" customFormat="1" ht="15.75" x14ac:dyDescent="0.25">
      <c r="G2" s="236" t="s">
        <v>45</v>
      </c>
      <c r="H2" s="236"/>
    </row>
    <row r="3" spans="1:8" s="13" customFormat="1" ht="15.75" x14ac:dyDescent="0.25">
      <c r="G3" s="236" t="s">
        <v>46</v>
      </c>
      <c r="H3" s="236"/>
    </row>
    <row r="4" spans="1:8" s="14" customFormat="1" ht="18.75" x14ac:dyDescent="0.3">
      <c r="G4" s="236" t="s">
        <v>47</v>
      </c>
      <c r="H4" s="236"/>
    </row>
    <row r="5" spans="1:8" s="14" customFormat="1" ht="33.75" customHeight="1" x14ac:dyDescent="0.3">
      <c r="G5" s="237" t="s">
        <v>52</v>
      </c>
      <c r="H5" s="237"/>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122</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01.07.25'!$D$59</f>
        <v>12242.29</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01.07.25'!$AC$59+'[2]Оригинал Тариф с 01.07.25'!$AE$59)/2</f>
        <v>0.495</v>
      </c>
      <c r="E28" s="20">
        <f>$G$21</f>
        <v>12242.29</v>
      </c>
      <c r="F28" s="20">
        <f>D28*E28*12</f>
        <v>72719.202600000004</v>
      </c>
      <c r="G28" s="20">
        <f>E28</f>
        <v>12242.29</v>
      </c>
      <c r="H28" s="20">
        <f>D28*G28*12</f>
        <v>72719.202600000004</v>
      </c>
    </row>
    <row r="29" spans="1:8" ht="25.5" x14ac:dyDescent="0.2">
      <c r="A29" s="29">
        <v>2</v>
      </c>
      <c r="B29" s="30" t="s">
        <v>67</v>
      </c>
      <c r="C29" s="18" t="s">
        <v>15</v>
      </c>
      <c r="D29" s="19">
        <f>('[2]Оригинал Тариф с 01.07.25'!$K$59+'[2]Оригинал Тариф с 01.07.25'!$M$59)/2</f>
        <v>0.215</v>
      </c>
      <c r="E29" s="20">
        <f t="shared" ref="E29:E41" si="0">$G$21</f>
        <v>12242.29</v>
      </c>
      <c r="F29" s="20">
        <f t="shared" ref="F29:F41" si="1">D29*E29*12</f>
        <v>31585.108200000002</v>
      </c>
      <c r="G29" s="20">
        <f t="shared" ref="G29:G41" si="2">E29</f>
        <v>12242.29</v>
      </c>
      <c r="H29" s="20">
        <f t="shared" ref="H29:H41" si="3">D29*G29*12</f>
        <v>31585.108200000002</v>
      </c>
    </row>
    <row r="30" spans="1:8" ht="25.5" x14ac:dyDescent="0.2">
      <c r="A30" s="29">
        <v>3</v>
      </c>
      <c r="B30" s="30" t="s">
        <v>12</v>
      </c>
      <c r="C30" s="18" t="s">
        <v>15</v>
      </c>
      <c r="D30" s="19">
        <f>('[2]Оригинал Тариф с 01.07.25'!$AX$59+'[2]Оригинал Тариф с 01.07.25'!$AZ$59)/2</f>
        <v>1.595</v>
      </c>
      <c r="E30" s="20">
        <f t="shared" si="0"/>
        <v>12242.29</v>
      </c>
      <c r="F30" s="20">
        <f t="shared" si="1"/>
        <v>234317.43060000002</v>
      </c>
      <c r="G30" s="20">
        <f t="shared" si="2"/>
        <v>12242.29</v>
      </c>
      <c r="H30" s="20">
        <f t="shared" si="3"/>
        <v>234317.43060000002</v>
      </c>
    </row>
    <row r="31" spans="1:8" ht="38.25" x14ac:dyDescent="0.2">
      <c r="A31" s="29">
        <v>4</v>
      </c>
      <c r="B31" s="30" t="s">
        <v>13</v>
      </c>
      <c r="C31" s="18" t="s">
        <v>15</v>
      </c>
      <c r="D31" s="19">
        <f>('[2]Оригинал Тариф с 01.07.25'!$N$59+'[2]Оригинал Тариф с 01.07.25'!$P$59)/2</f>
        <v>2.9950000000000001</v>
      </c>
      <c r="E31" s="20">
        <f t="shared" si="0"/>
        <v>12242.29</v>
      </c>
      <c r="F31" s="20">
        <f t="shared" si="1"/>
        <v>439987.90260000009</v>
      </c>
      <c r="G31" s="20">
        <f t="shared" si="2"/>
        <v>12242.29</v>
      </c>
      <c r="H31" s="20">
        <f t="shared" si="3"/>
        <v>439987.90260000009</v>
      </c>
    </row>
    <row r="32" spans="1:8" ht="25.5" x14ac:dyDescent="0.2">
      <c r="A32" s="29">
        <v>5</v>
      </c>
      <c r="B32" s="30" t="s">
        <v>23</v>
      </c>
      <c r="C32" s="18" t="s">
        <v>15</v>
      </c>
      <c r="D32" s="19">
        <f>('[2]Оригинал Тариф с 01.07.25'!$H$59+'[2]Оригинал Тариф с 01.07.25'!$J$59)/2</f>
        <v>2.09</v>
      </c>
      <c r="E32" s="20">
        <f t="shared" si="0"/>
        <v>12242.29</v>
      </c>
      <c r="F32" s="20">
        <f t="shared" si="1"/>
        <v>307036.63319999998</v>
      </c>
      <c r="G32" s="20">
        <f t="shared" si="2"/>
        <v>12242.29</v>
      </c>
      <c r="H32" s="20">
        <f t="shared" si="3"/>
        <v>307036.63319999998</v>
      </c>
    </row>
    <row r="33" spans="1:8" ht="76.5" x14ac:dyDescent="0.2">
      <c r="A33" s="29">
        <v>6</v>
      </c>
      <c r="B33" s="30" t="s">
        <v>17</v>
      </c>
      <c r="C33" s="18" t="s">
        <v>15</v>
      </c>
      <c r="D33" s="19">
        <f>('[2]Оригинал Тариф с 01.07.25'!$W$59+'[2]Оригинал Тариф с 01.07.25'!$Y$59)/2</f>
        <v>1.2450000000000001</v>
      </c>
      <c r="E33" s="20">
        <f t="shared" si="0"/>
        <v>12242.29</v>
      </c>
      <c r="F33" s="20">
        <f t="shared" si="1"/>
        <v>182899.81260000003</v>
      </c>
      <c r="G33" s="20">
        <f t="shared" si="2"/>
        <v>12242.29</v>
      </c>
      <c r="H33" s="20">
        <f t="shared" si="3"/>
        <v>182899.81260000003</v>
      </c>
    </row>
    <row r="34" spans="1:8" ht="76.5" x14ac:dyDescent="0.2">
      <c r="A34" s="29">
        <v>7</v>
      </c>
      <c r="B34" s="30" t="s">
        <v>18</v>
      </c>
      <c r="C34" s="18" t="s">
        <v>15</v>
      </c>
      <c r="D34" s="19">
        <f>('[2]Оригинал Тариф с 01.07.25'!$AI$59+'[2]Оригинал Тариф с 01.07.25'!$AK$59)/2</f>
        <v>1.76</v>
      </c>
      <c r="E34" s="20">
        <f t="shared" si="0"/>
        <v>12242.29</v>
      </c>
      <c r="F34" s="20">
        <f t="shared" si="1"/>
        <v>258557.16480000003</v>
      </c>
      <c r="G34" s="20">
        <f t="shared" si="2"/>
        <v>12242.29</v>
      </c>
      <c r="H34" s="20">
        <f t="shared" si="3"/>
        <v>258557.16480000003</v>
      </c>
    </row>
    <row r="35" spans="1:8" ht="76.5" x14ac:dyDescent="0.2">
      <c r="A35" s="29">
        <v>8</v>
      </c>
      <c r="B35" s="30" t="s">
        <v>19</v>
      </c>
      <c r="C35" s="18" t="s">
        <v>15</v>
      </c>
      <c r="D35" s="19">
        <f>('[2]Оригинал Тариф с 01.07.25'!$AO$59+'[2]Оригинал Тариф с 01.07.25'!$AQ$59)/2</f>
        <v>0.42</v>
      </c>
      <c r="E35" s="20">
        <f t="shared" si="0"/>
        <v>12242.29</v>
      </c>
      <c r="F35" s="20">
        <f t="shared" si="1"/>
        <v>61701.141600000003</v>
      </c>
      <c r="G35" s="20">
        <f t="shared" si="2"/>
        <v>12242.29</v>
      </c>
      <c r="H35" s="20">
        <f t="shared" si="3"/>
        <v>61701.141600000003</v>
      </c>
    </row>
    <row r="36" spans="1:8" ht="76.5" x14ac:dyDescent="0.2">
      <c r="A36" s="29">
        <v>9</v>
      </c>
      <c r="B36" s="30" t="s">
        <v>20</v>
      </c>
      <c r="C36" s="18" t="s">
        <v>15</v>
      </c>
      <c r="D36" s="19">
        <f>('[2]Оригинал Тариф с 01.07.25'!$AR$59+'[2]Оригинал Тариф с 01.07.25'!$AT$59)/2</f>
        <v>0.16500000000000001</v>
      </c>
      <c r="E36" s="20">
        <f t="shared" si="0"/>
        <v>12242.29</v>
      </c>
      <c r="F36" s="20">
        <f t="shared" si="1"/>
        <v>24239.734200000003</v>
      </c>
      <c r="G36" s="20">
        <f t="shared" si="2"/>
        <v>12242.29</v>
      </c>
      <c r="H36" s="20">
        <f t="shared" si="3"/>
        <v>24239.734200000003</v>
      </c>
    </row>
    <row r="37" spans="1:8" ht="76.5" x14ac:dyDescent="0.2">
      <c r="A37" s="29">
        <v>10</v>
      </c>
      <c r="B37" s="30" t="s">
        <v>68</v>
      </c>
      <c r="C37" s="18" t="s">
        <v>15</v>
      </c>
      <c r="D37" s="19">
        <f>('[2]Оригинал Тариф с 01.07.25'!$AL$59+'[2]Оригинал Тариф с 01.07.25'!$AN$59)/2</f>
        <v>0.56499999999999995</v>
      </c>
      <c r="E37" s="20">
        <f t="shared" si="0"/>
        <v>12242.29</v>
      </c>
      <c r="F37" s="20">
        <f t="shared" si="1"/>
        <v>83002.72619999999</v>
      </c>
      <c r="G37" s="20">
        <f t="shared" si="2"/>
        <v>12242.29</v>
      </c>
      <c r="H37" s="20">
        <f t="shared" si="3"/>
        <v>83002.72619999999</v>
      </c>
    </row>
    <row r="38" spans="1:8" ht="25.5" x14ac:dyDescent="0.2">
      <c r="A38" s="29">
        <v>11</v>
      </c>
      <c r="B38" s="30" t="s">
        <v>14</v>
      </c>
      <c r="C38" s="18" t="s">
        <v>15</v>
      </c>
      <c r="D38" s="19">
        <f>('[2]Оригинал Тариф с 01.07.25'!$AF$59+'[2]Оригинал Тариф с 01.07.25'!$AH$59)/2</f>
        <v>0.42</v>
      </c>
      <c r="E38" s="20">
        <f t="shared" si="0"/>
        <v>12242.29</v>
      </c>
      <c r="F38" s="20">
        <f t="shared" si="1"/>
        <v>61701.141600000003</v>
      </c>
      <c r="G38" s="20">
        <f t="shared" si="2"/>
        <v>12242.29</v>
      </c>
      <c r="H38" s="20">
        <f t="shared" si="3"/>
        <v>61701.141600000003</v>
      </c>
    </row>
    <row r="39" spans="1:8" x14ac:dyDescent="0.2">
      <c r="A39" s="29">
        <v>12</v>
      </c>
      <c r="B39" s="30" t="s">
        <v>69</v>
      </c>
      <c r="C39" s="18" t="s">
        <v>15</v>
      </c>
      <c r="D39" s="19">
        <f>('[2]Оригинал Тариф с 01.07.25'!$T$59+'[2]Оригинал Тариф с 01.07.25'!$V$59)/2</f>
        <v>0.92500000000000004</v>
      </c>
      <c r="E39" s="20">
        <f t="shared" si="0"/>
        <v>12242.29</v>
      </c>
      <c r="F39" s="20">
        <f t="shared" si="1"/>
        <v>135889.41900000002</v>
      </c>
      <c r="G39" s="20">
        <f t="shared" si="2"/>
        <v>12242.29</v>
      </c>
      <c r="H39" s="20">
        <f t="shared" si="3"/>
        <v>135889.41900000002</v>
      </c>
    </row>
    <row r="40" spans="1:8" ht="38.25" x14ac:dyDescent="0.2">
      <c r="A40" s="29">
        <v>13</v>
      </c>
      <c r="B40" s="30" t="s">
        <v>21</v>
      </c>
      <c r="C40" s="18" t="s">
        <v>15</v>
      </c>
      <c r="D40" s="19">
        <f>('[2]Оригинал Тариф с 01.07.25'!$Q$59+'[2]Оригинал Тариф с 01.07.25'!$S$59)/2</f>
        <v>2.89</v>
      </c>
      <c r="E40" s="20">
        <f t="shared" si="0"/>
        <v>12242.29</v>
      </c>
      <c r="F40" s="20">
        <f t="shared" si="1"/>
        <v>424562.6172000001</v>
      </c>
      <c r="G40" s="20">
        <f t="shared" si="2"/>
        <v>12242.29</v>
      </c>
      <c r="H40" s="20">
        <f t="shared" si="3"/>
        <v>424562.6172000001</v>
      </c>
    </row>
    <row r="41" spans="1:8" x14ac:dyDescent="0.2">
      <c r="A41" s="29">
        <v>14</v>
      </c>
      <c r="B41" s="30" t="s">
        <v>70</v>
      </c>
      <c r="C41" s="18" t="s">
        <v>15</v>
      </c>
      <c r="D41" s="19">
        <f>('[2]Оригинал Тариф с 01.07.25'!$Z$59+'[2]Оригинал Тариф с 01.07.25'!$AB$59)/2</f>
        <v>5.5449999999999999</v>
      </c>
      <c r="E41" s="20">
        <f t="shared" si="0"/>
        <v>12242.29</v>
      </c>
      <c r="F41" s="20">
        <f t="shared" si="1"/>
        <v>814601.97660000017</v>
      </c>
      <c r="G41" s="20">
        <f t="shared" si="2"/>
        <v>12242.29</v>
      </c>
      <c r="H41" s="20">
        <f t="shared" si="3"/>
        <v>814601.97660000017</v>
      </c>
    </row>
    <row r="42" spans="1:8" ht="15" customHeight="1" x14ac:dyDescent="0.2">
      <c r="A42" s="212" t="s">
        <v>6</v>
      </c>
      <c r="B42" s="213"/>
      <c r="C42" s="213"/>
      <c r="D42" s="214"/>
      <c r="E42" s="21"/>
      <c r="F42" s="21">
        <f>SUM(F28:F41)</f>
        <v>3132802.0110000004</v>
      </c>
      <c r="G42" s="21"/>
      <c r="H42" s="21">
        <f>SUM(H28:H41)</f>
        <v>3132802.0110000004</v>
      </c>
    </row>
    <row r="43" spans="1:8" ht="39" customHeight="1" x14ac:dyDescent="0.2">
      <c r="A43" s="155" t="s">
        <v>134</v>
      </c>
      <c r="B43" s="169"/>
      <c r="C43" s="169"/>
      <c r="D43" s="169"/>
      <c r="E43" s="169"/>
      <c r="F43" s="169"/>
      <c r="G43"/>
      <c r="H43"/>
    </row>
    <row r="44" spans="1:8" ht="26.25" customHeight="1" x14ac:dyDescent="0.2">
      <c r="A44" s="232" t="s">
        <v>135</v>
      </c>
      <c r="B44" s="232"/>
      <c r="C44" s="232"/>
      <c r="D44" s="232"/>
      <c r="E44" s="232"/>
      <c r="F44" s="54">
        <v>-272976.48089999927</v>
      </c>
      <c r="G44"/>
      <c r="H44"/>
    </row>
    <row r="45" spans="1:8" ht="50.25" customHeight="1" x14ac:dyDescent="0.2">
      <c r="A45" s="232" t="s">
        <v>125</v>
      </c>
      <c r="B45" s="232"/>
      <c r="C45" s="232"/>
      <c r="D45" s="232"/>
      <c r="E45" s="232"/>
      <c r="F45" s="54">
        <v>573673.70940000005</v>
      </c>
      <c r="G45"/>
      <c r="H45" s="43"/>
    </row>
    <row r="46" spans="1:8" ht="30.75" customHeight="1" x14ac:dyDescent="0.2">
      <c r="A46" s="233" t="s">
        <v>142</v>
      </c>
      <c r="B46" s="234"/>
      <c r="C46" s="234"/>
      <c r="D46" s="234"/>
      <c r="E46" s="235"/>
      <c r="F46" s="54">
        <v>8731.7999999999993</v>
      </c>
      <c r="G46"/>
      <c r="H46" s="43"/>
    </row>
    <row r="47" spans="1:8" ht="30.75" customHeight="1" x14ac:dyDescent="0.2">
      <c r="A47" s="233" t="s">
        <v>126</v>
      </c>
      <c r="B47" s="234"/>
      <c r="C47" s="234"/>
      <c r="D47" s="234"/>
      <c r="E47" s="235"/>
      <c r="F47" s="54">
        <f>SUM(F44:F46)</f>
        <v>309429.02850000077</v>
      </c>
      <c r="G47"/>
      <c r="H47" s="43"/>
    </row>
    <row r="48" spans="1:8" ht="24.75" customHeight="1" x14ac:dyDescent="0.2">
      <c r="A48" s="232" t="s">
        <v>127</v>
      </c>
      <c r="B48" s="232"/>
      <c r="C48" s="232"/>
      <c r="D48" s="232"/>
      <c r="E48" s="232"/>
      <c r="F48" s="54">
        <v>868690.61</v>
      </c>
      <c r="G48"/>
      <c r="H48"/>
    </row>
    <row r="49" spans="1:8" ht="27" customHeight="1" x14ac:dyDescent="0.2">
      <c r="A49" s="232" t="s">
        <v>128</v>
      </c>
      <c r="B49" s="232"/>
      <c r="C49" s="232"/>
      <c r="D49" s="232"/>
      <c r="E49" s="232"/>
      <c r="F49" s="62">
        <f>F47-F48</f>
        <v>-559261.58149999916</v>
      </c>
      <c r="G49"/>
      <c r="H49"/>
    </row>
    <row r="50" spans="1:8" ht="16.5" customHeight="1" x14ac:dyDescent="0.2">
      <c r="A50" s="40"/>
      <c r="B50" s="41"/>
      <c r="C50" s="41"/>
      <c r="D50" s="41"/>
      <c r="E50" s="41"/>
      <c r="F50" s="41"/>
      <c r="G50"/>
      <c r="H50"/>
    </row>
    <row r="51" spans="1:8" ht="145.5" customHeight="1" x14ac:dyDescent="0.2">
      <c r="A51" s="44" t="s">
        <v>1</v>
      </c>
      <c r="B51" s="45" t="s">
        <v>8</v>
      </c>
      <c r="C51" s="46" t="s">
        <v>41</v>
      </c>
      <c r="D51" s="1" t="s">
        <v>9</v>
      </c>
      <c r="E51" s="2" t="s">
        <v>42</v>
      </c>
      <c r="F51" s="2" t="s">
        <v>43</v>
      </c>
      <c r="G51"/>
      <c r="H51"/>
    </row>
    <row r="52" spans="1:8" ht="24.95" customHeight="1" x14ac:dyDescent="0.2">
      <c r="A52" s="60">
        <v>1</v>
      </c>
      <c r="B52" s="63" t="s">
        <v>968</v>
      </c>
      <c r="C52" s="245" t="s">
        <v>130</v>
      </c>
      <c r="D52" s="98">
        <v>3779.7699999999995</v>
      </c>
      <c r="E52" s="18" t="s">
        <v>160</v>
      </c>
      <c r="F52" s="207" t="s">
        <v>131</v>
      </c>
      <c r="G52"/>
      <c r="H52"/>
    </row>
    <row r="53" spans="1:8" ht="24.95" customHeight="1" x14ac:dyDescent="0.2">
      <c r="A53" s="60">
        <v>2</v>
      </c>
      <c r="B53" s="63" t="s">
        <v>969</v>
      </c>
      <c r="C53" s="246"/>
      <c r="D53" s="72">
        <v>33133.549999999996</v>
      </c>
      <c r="E53" s="127" t="s">
        <v>809</v>
      </c>
      <c r="F53" s="208"/>
      <c r="G53"/>
      <c r="H53"/>
    </row>
    <row r="54" spans="1:8" ht="24.95" customHeight="1" x14ac:dyDescent="0.2">
      <c r="A54" s="60">
        <v>3</v>
      </c>
      <c r="B54" s="63" t="s">
        <v>970</v>
      </c>
      <c r="C54" s="246"/>
      <c r="D54" s="72">
        <v>153510.6</v>
      </c>
      <c r="E54" s="127" t="s">
        <v>971</v>
      </c>
      <c r="F54" s="208"/>
      <c r="G54"/>
      <c r="H54"/>
    </row>
    <row r="55" spans="1:8" ht="36" customHeight="1" x14ac:dyDescent="0.2">
      <c r="A55" s="60">
        <v>4</v>
      </c>
      <c r="B55" s="63" t="s">
        <v>972</v>
      </c>
      <c r="C55" s="246"/>
      <c r="D55" s="72">
        <v>45286.64</v>
      </c>
      <c r="E55" s="127" t="s">
        <v>973</v>
      </c>
      <c r="F55" s="208"/>
      <c r="G55"/>
      <c r="H55"/>
    </row>
    <row r="56" spans="1:8" ht="69" customHeight="1" x14ac:dyDescent="0.2">
      <c r="A56" s="60">
        <v>5</v>
      </c>
      <c r="B56" s="64" t="s">
        <v>974</v>
      </c>
      <c r="C56" s="246"/>
      <c r="D56" s="128">
        <v>115150.44</v>
      </c>
      <c r="E56" s="129" t="s">
        <v>975</v>
      </c>
      <c r="F56" s="208"/>
      <c r="G56"/>
      <c r="H56"/>
    </row>
    <row r="57" spans="1:8" ht="24.95" customHeight="1" x14ac:dyDescent="0.2">
      <c r="A57" s="60">
        <v>6</v>
      </c>
      <c r="B57" s="64" t="s">
        <v>976</v>
      </c>
      <c r="C57" s="246"/>
      <c r="D57" s="72">
        <v>527.15</v>
      </c>
      <c r="E57" s="116" t="s">
        <v>160</v>
      </c>
      <c r="F57" s="266"/>
      <c r="G57"/>
      <c r="H57"/>
    </row>
    <row r="58" spans="1:8" ht="24.95" customHeight="1" x14ac:dyDescent="0.2">
      <c r="A58" s="60">
        <v>7</v>
      </c>
      <c r="B58" s="63" t="s">
        <v>977</v>
      </c>
      <c r="C58" s="246"/>
      <c r="D58" s="130">
        <v>5478.08</v>
      </c>
      <c r="E58" s="131" t="s">
        <v>133</v>
      </c>
      <c r="F58" s="208"/>
      <c r="G58"/>
      <c r="H58"/>
    </row>
    <row r="59" spans="1:8" ht="24.95" customHeight="1" x14ac:dyDescent="0.2">
      <c r="A59" s="60">
        <v>8</v>
      </c>
      <c r="B59" s="63" t="s">
        <v>978</v>
      </c>
      <c r="C59" s="246"/>
      <c r="D59" s="72">
        <v>1565.63</v>
      </c>
      <c r="E59" s="127" t="s">
        <v>979</v>
      </c>
      <c r="F59" s="208"/>
      <c r="G59"/>
      <c r="H59"/>
    </row>
    <row r="60" spans="1:8" ht="43.5" customHeight="1" x14ac:dyDescent="0.2">
      <c r="A60" s="60">
        <v>9</v>
      </c>
      <c r="B60" s="63" t="s">
        <v>980</v>
      </c>
      <c r="C60" s="246"/>
      <c r="D60" s="72">
        <v>26321.96</v>
      </c>
      <c r="E60" s="127" t="s">
        <v>776</v>
      </c>
      <c r="F60" s="208"/>
      <c r="G60"/>
      <c r="H60"/>
    </row>
    <row r="61" spans="1:8" ht="24.95" customHeight="1" x14ac:dyDescent="0.2">
      <c r="A61" s="60">
        <v>10</v>
      </c>
      <c r="B61" s="63" t="s">
        <v>981</v>
      </c>
      <c r="C61" s="246"/>
      <c r="D61" s="72">
        <v>82796.800000000003</v>
      </c>
      <c r="E61" s="127" t="s">
        <v>361</v>
      </c>
      <c r="F61" s="208"/>
      <c r="G61"/>
      <c r="H61"/>
    </row>
    <row r="62" spans="1:8" ht="24.95" customHeight="1" x14ac:dyDescent="0.2">
      <c r="A62" s="60">
        <v>11</v>
      </c>
      <c r="B62" s="63" t="s">
        <v>982</v>
      </c>
      <c r="C62" s="246"/>
      <c r="D62" s="72">
        <v>1675.59</v>
      </c>
      <c r="E62" s="73"/>
      <c r="F62" s="208"/>
      <c r="G62"/>
      <c r="H62"/>
    </row>
    <row r="63" spans="1:8" ht="29.25" customHeight="1" x14ac:dyDescent="0.2">
      <c r="A63" s="60">
        <v>12</v>
      </c>
      <c r="B63" s="63" t="s">
        <v>983</v>
      </c>
      <c r="C63" s="246"/>
      <c r="D63" s="72">
        <v>25693.29</v>
      </c>
      <c r="E63" s="127" t="s">
        <v>764</v>
      </c>
      <c r="F63" s="208"/>
      <c r="G63"/>
      <c r="H63"/>
    </row>
    <row r="64" spans="1:8" ht="48" customHeight="1" x14ac:dyDescent="0.2">
      <c r="A64" s="60">
        <v>13</v>
      </c>
      <c r="B64" s="63" t="s">
        <v>984</v>
      </c>
      <c r="C64" s="246"/>
      <c r="D64" s="72">
        <v>80197.320000000007</v>
      </c>
      <c r="E64" s="86" t="s">
        <v>985</v>
      </c>
      <c r="F64" s="208"/>
      <c r="G64"/>
      <c r="H64"/>
    </row>
    <row r="65" spans="1:8" ht="24.95" customHeight="1" x14ac:dyDescent="0.2">
      <c r="A65" s="60">
        <v>14</v>
      </c>
      <c r="B65" s="63" t="s">
        <v>986</v>
      </c>
      <c r="C65" s="246"/>
      <c r="D65" s="72">
        <v>103379.25</v>
      </c>
      <c r="E65" s="127" t="s">
        <v>987</v>
      </c>
      <c r="F65" s="208"/>
      <c r="G65"/>
      <c r="H65"/>
    </row>
    <row r="66" spans="1:8" ht="24.95" customHeight="1" x14ac:dyDescent="0.2">
      <c r="A66" s="60">
        <v>15</v>
      </c>
      <c r="B66" s="63" t="s">
        <v>988</v>
      </c>
      <c r="C66" s="246"/>
      <c r="D66" s="72">
        <v>88890.68</v>
      </c>
      <c r="E66" s="127" t="s">
        <v>989</v>
      </c>
      <c r="F66" s="208"/>
      <c r="G66"/>
      <c r="H66"/>
    </row>
    <row r="67" spans="1:8" ht="36.75" customHeight="1" x14ac:dyDescent="0.2">
      <c r="A67" s="60">
        <v>16</v>
      </c>
      <c r="B67" s="63" t="s">
        <v>990</v>
      </c>
      <c r="C67" s="246"/>
      <c r="D67" s="72">
        <v>7201.8900000000012</v>
      </c>
      <c r="E67" s="127" t="s">
        <v>788</v>
      </c>
      <c r="F67" s="208"/>
      <c r="G67"/>
      <c r="H67"/>
    </row>
    <row r="68" spans="1:8" ht="24.95" customHeight="1" x14ac:dyDescent="0.2">
      <c r="A68" s="60">
        <v>17</v>
      </c>
      <c r="B68" s="63" t="s">
        <v>991</v>
      </c>
      <c r="C68" s="246"/>
      <c r="D68" s="72">
        <v>10381.85</v>
      </c>
      <c r="E68" s="127" t="s">
        <v>214</v>
      </c>
      <c r="F68" s="208"/>
      <c r="G68"/>
      <c r="H68"/>
    </row>
    <row r="69" spans="1:8" ht="46.5" customHeight="1" x14ac:dyDescent="0.2">
      <c r="A69" s="60">
        <v>18</v>
      </c>
      <c r="B69" s="63" t="s">
        <v>992</v>
      </c>
      <c r="C69" s="246"/>
      <c r="D69" s="72">
        <v>12604.77</v>
      </c>
      <c r="E69" s="127" t="s">
        <v>993</v>
      </c>
      <c r="F69" s="208"/>
      <c r="G69"/>
      <c r="H69"/>
    </row>
    <row r="70" spans="1:8" ht="32.25" customHeight="1" x14ac:dyDescent="0.2">
      <c r="A70" s="60">
        <v>19</v>
      </c>
      <c r="B70" s="63" t="s">
        <v>994</v>
      </c>
      <c r="C70" s="246"/>
      <c r="D70" s="72">
        <v>15394.400000000001</v>
      </c>
      <c r="E70" s="127" t="s">
        <v>995</v>
      </c>
      <c r="F70" s="208"/>
      <c r="G70"/>
      <c r="H70"/>
    </row>
    <row r="71" spans="1:8" ht="30" customHeight="1" x14ac:dyDescent="0.2">
      <c r="A71" s="60">
        <v>20</v>
      </c>
      <c r="B71" s="63" t="s">
        <v>129</v>
      </c>
      <c r="C71" s="246"/>
      <c r="D71" s="72">
        <v>1200</v>
      </c>
      <c r="E71" s="73"/>
      <c r="F71" s="208"/>
      <c r="G71"/>
      <c r="H71"/>
    </row>
    <row r="72" spans="1:8" ht="168.75" customHeight="1" x14ac:dyDescent="0.2">
      <c r="A72" s="60">
        <v>21</v>
      </c>
      <c r="B72" s="63" t="s">
        <v>996</v>
      </c>
      <c r="C72" s="246"/>
      <c r="D72" s="72">
        <v>35562.330000000009</v>
      </c>
      <c r="E72" s="86" t="s">
        <v>997</v>
      </c>
      <c r="F72" s="208"/>
      <c r="G72"/>
      <c r="H72"/>
    </row>
    <row r="73" spans="1:8" ht="24.95" customHeight="1" x14ac:dyDescent="0.2">
      <c r="A73" s="60">
        <v>22</v>
      </c>
      <c r="B73" s="63" t="s">
        <v>998</v>
      </c>
      <c r="C73" s="275"/>
      <c r="D73" s="72">
        <v>18958.62</v>
      </c>
      <c r="E73" s="73"/>
      <c r="F73" s="209"/>
      <c r="G73"/>
      <c r="H73"/>
    </row>
    <row r="74" spans="1:8" ht="24.95" customHeight="1" x14ac:dyDescent="0.2">
      <c r="A74" s="146" t="s">
        <v>6</v>
      </c>
      <c r="B74" s="148"/>
      <c r="C74" s="110"/>
      <c r="D74" s="94">
        <f>SUM(D52:D73)</f>
        <v>868690.61</v>
      </c>
      <c r="E74" s="61"/>
      <c r="F74" s="12"/>
      <c r="G74"/>
      <c r="H74"/>
    </row>
    <row r="75" spans="1:8" ht="19.5" customHeight="1" x14ac:dyDescent="0.2">
      <c r="A75" s="196" t="s">
        <v>59</v>
      </c>
      <c r="B75" s="196"/>
      <c r="C75" s="196"/>
      <c r="D75" s="196"/>
      <c r="E75" s="196"/>
      <c r="F75" s="196"/>
      <c r="G75" s="196"/>
      <c r="H75" s="196"/>
    </row>
    <row r="76" spans="1:8" ht="18.75" x14ac:dyDescent="0.2">
      <c r="A76" s="10"/>
      <c r="B76" s="10"/>
      <c r="C76" s="10"/>
      <c r="D76" s="10"/>
      <c r="E76" s="10"/>
      <c r="F76" s="10"/>
      <c r="G76" s="35">
        <f>'[1]Оригинал Тариф с 01.07.25'!$BK$59</f>
        <v>744086.38620000007</v>
      </c>
      <c r="H76" s="10"/>
    </row>
    <row r="77" spans="1:8" ht="41.25" customHeight="1" x14ac:dyDescent="0.2">
      <c r="A77" s="155" t="s">
        <v>28</v>
      </c>
      <c r="B77" s="155"/>
      <c r="C77" s="155"/>
      <c r="D77" s="155"/>
      <c r="E77" s="155"/>
      <c r="F77" s="155"/>
      <c r="G77" s="155"/>
      <c r="H77" s="155"/>
    </row>
    <row r="78" spans="1:8" ht="138" customHeight="1" x14ac:dyDescent="0.2">
      <c r="A78" s="6" t="s">
        <v>29</v>
      </c>
      <c r="B78" s="156" t="s">
        <v>30</v>
      </c>
      <c r="C78" s="156"/>
      <c r="D78" s="156" t="s">
        <v>31</v>
      </c>
      <c r="E78" s="156"/>
      <c r="F78" s="156" t="s">
        <v>32</v>
      </c>
      <c r="G78" s="156"/>
    </row>
    <row r="79" spans="1:8" ht="15.75" x14ac:dyDescent="0.2">
      <c r="A79" s="4">
        <v>1</v>
      </c>
      <c r="B79" s="197">
        <v>2</v>
      </c>
      <c r="C79" s="197"/>
      <c r="D79" s="197">
        <v>3</v>
      </c>
      <c r="E79" s="197"/>
      <c r="F79" s="197">
        <v>4</v>
      </c>
      <c r="G79" s="197"/>
    </row>
    <row r="80" spans="1:8" ht="12.75" customHeight="1" x14ac:dyDescent="0.2">
      <c r="A80" s="6"/>
      <c r="B80" s="157">
        <v>5</v>
      </c>
      <c r="C80" s="159"/>
      <c r="D80" s="157">
        <v>0</v>
      </c>
      <c r="E80" s="159"/>
      <c r="F80" s="225">
        <v>47520</v>
      </c>
      <c r="G80" s="226"/>
    </row>
    <row r="81" spans="1:8" ht="107.25" customHeight="1" x14ac:dyDescent="0.2">
      <c r="A81" s="155" t="s">
        <v>33</v>
      </c>
      <c r="B81" s="155"/>
      <c r="C81" s="155"/>
      <c r="D81" s="155"/>
      <c r="E81" s="155"/>
      <c r="F81" s="155"/>
      <c r="G81" s="155"/>
      <c r="H81" s="155"/>
    </row>
    <row r="82" spans="1:8" ht="15.75" x14ac:dyDescent="0.2">
      <c r="A82" s="5"/>
    </row>
    <row r="83" spans="1:8" ht="63" x14ac:dyDescent="0.2">
      <c r="A83" s="6" t="s">
        <v>29</v>
      </c>
      <c r="B83" s="156" t="s">
        <v>34</v>
      </c>
      <c r="C83" s="156"/>
      <c r="D83" s="156" t="s">
        <v>35</v>
      </c>
      <c r="E83" s="156"/>
      <c r="F83" s="6" t="s">
        <v>36</v>
      </c>
      <c r="G83" s="6" t="s">
        <v>37</v>
      </c>
      <c r="H83" s="4" t="s">
        <v>38</v>
      </c>
    </row>
    <row r="84" spans="1:8" ht="15.75" x14ac:dyDescent="0.2">
      <c r="A84" s="6">
        <v>1</v>
      </c>
      <c r="B84" s="156">
        <v>2</v>
      </c>
      <c r="C84" s="156"/>
      <c r="D84" s="156">
        <v>3</v>
      </c>
      <c r="E84" s="156"/>
      <c r="F84" s="6">
        <v>4</v>
      </c>
      <c r="G84" s="6">
        <v>5</v>
      </c>
      <c r="H84" s="4">
        <v>6</v>
      </c>
    </row>
    <row r="85" spans="1:8" ht="47.25" customHeight="1" x14ac:dyDescent="0.2">
      <c r="A85" s="6">
        <v>1</v>
      </c>
      <c r="B85" s="156" t="s">
        <v>39</v>
      </c>
      <c r="C85" s="156"/>
      <c r="D85" s="164">
        <v>774427.85</v>
      </c>
      <c r="E85" s="164"/>
      <c r="F85" s="4">
        <v>4614595.87</v>
      </c>
      <c r="G85" s="4">
        <v>4674455.13</v>
      </c>
      <c r="H85" s="4">
        <f>F85-G85+D85</f>
        <v>714568.5900000002</v>
      </c>
    </row>
    <row r="86" spans="1:8" ht="44.25" customHeight="1" x14ac:dyDescent="0.2">
      <c r="A86" s="6">
        <v>2</v>
      </c>
      <c r="B86" s="156" t="s">
        <v>40</v>
      </c>
      <c r="C86" s="156"/>
      <c r="D86" s="160">
        <v>147181.42000000001</v>
      </c>
      <c r="E86" s="161"/>
      <c r="F86" s="4">
        <v>68001.66</v>
      </c>
      <c r="G86" s="4">
        <v>151889.10999999999</v>
      </c>
      <c r="H86" s="4">
        <f>F86-G86+D86</f>
        <v>63293.97000000003</v>
      </c>
    </row>
    <row r="87" spans="1:8" ht="15.75" customHeight="1" x14ac:dyDescent="0.2">
      <c r="A87" s="157" t="s">
        <v>22</v>
      </c>
      <c r="B87" s="158"/>
      <c r="C87" s="159"/>
      <c r="D87" s="165"/>
      <c r="E87" s="165"/>
      <c r="F87" s="6"/>
      <c r="G87" s="6"/>
      <c r="H87" s="4"/>
    </row>
    <row r="91" spans="1:8" x14ac:dyDescent="0.2">
      <c r="B91" s="140"/>
      <c r="C91" s="139"/>
    </row>
    <row r="92" spans="1:8" x14ac:dyDescent="0.2">
      <c r="B92" s="140"/>
      <c r="C92" s="139"/>
    </row>
    <row r="93" spans="1:8" x14ac:dyDescent="0.2">
      <c r="C93" s="135"/>
    </row>
    <row r="94" spans="1:8" x14ac:dyDescent="0.2">
      <c r="C94" s="135"/>
    </row>
  </sheetData>
  <mergeCells count="61">
    <mergeCell ref="A47:E47"/>
    <mergeCell ref="C52:C73"/>
    <mergeCell ref="F52:F73"/>
    <mergeCell ref="A74:B74"/>
    <mergeCell ref="A48:E48"/>
    <mergeCell ref="A49:E49"/>
    <mergeCell ref="A87:C87"/>
    <mergeCell ref="D87:E87"/>
    <mergeCell ref="B84:C84"/>
    <mergeCell ref="D84:E84"/>
    <mergeCell ref="B85:C85"/>
    <mergeCell ref="D85:E85"/>
    <mergeCell ref="B86:C86"/>
    <mergeCell ref="D86:E86"/>
    <mergeCell ref="B80:C80"/>
    <mergeCell ref="D80:E80"/>
    <mergeCell ref="F80:G80"/>
    <mergeCell ref="A81:H81"/>
    <mergeCell ref="B83:C83"/>
    <mergeCell ref="D83:E83"/>
    <mergeCell ref="A77:H77"/>
    <mergeCell ref="B78:C78"/>
    <mergeCell ref="D78:E78"/>
    <mergeCell ref="F78:G78"/>
    <mergeCell ref="B79:C79"/>
    <mergeCell ref="D79:E79"/>
    <mergeCell ref="F79:G79"/>
    <mergeCell ref="A75:H75"/>
    <mergeCell ref="A19:H19"/>
    <mergeCell ref="A20:H20"/>
    <mergeCell ref="A23:H23"/>
    <mergeCell ref="A25:H25"/>
    <mergeCell ref="A26:A27"/>
    <mergeCell ref="B26:B27"/>
    <mergeCell ref="C26:C27"/>
    <mergeCell ref="D26:D27"/>
    <mergeCell ref="E26:F26"/>
    <mergeCell ref="G26:H26"/>
    <mergeCell ref="A42:D42"/>
    <mergeCell ref="A43:F43"/>
    <mergeCell ref="A44:E44"/>
    <mergeCell ref="A45:E45"/>
    <mergeCell ref="A46:E46"/>
    <mergeCell ref="A18:H18"/>
    <mergeCell ref="A7:H7"/>
    <mergeCell ref="A8:H8"/>
    <mergeCell ref="A9:H9"/>
    <mergeCell ref="A10:H10"/>
    <mergeCell ref="A11:H11"/>
    <mergeCell ref="A12:H12"/>
    <mergeCell ref="A13:H13"/>
    <mergeCell ref="A14:H14"/>
    <mergeCell ref="A15:H15"/>
    <mergeCell ref="A16:H16"/>
    <mergeCell ref="A17:H17"/>
    <mergeCell ref="A6:H6"/>
    <mergeCell ref="G1:H1"/>
    <mergeCell ref="G2:H2"/>
    <mergeCell ref="G3:H3"/>
    <mergeCell ref="G4:H4"/>
    <mergeCell ref="G5:H5"/>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396B1-95D4-40AC-89B8-E58916FC1ED1}">
  <dimension ref="A1:H81"/>
  <sheetViews>
    <sheetView tabSelected="1" topLeftCell="A39" workbookViewId="0">
      <selection activeCell="G95" sqref="G95"/>
    </sheetView>
  </sheetViews>
  <sheetFormatPr defaultRowHeight="12.75" x14ac:dyDescent="0.2"/>
  <cols>
    <col min="1" max="1" width="5.83203125" style="7" customWidth="1"/>
    <col min="2" max="2" width="42.33203125" style="7" customWidth="1"/>
    <col min="3" max="3" width="16.5" style="7" customWidth="1"/>
    <col min="4" max="4" width="16.1640625" style="7" customWidth="1"/>
    <col min="5" max="5" width="18.5" style="7" customWidth="1"/>
    <col min="6" max="6" width="21.6640625" style="7" customWidth="1"/>
    <col min="7" max="7" width="19.6640625" style="7" customWidth="1"/>
    <col min="8" max="8" width="19.83203125" style="7" customWidth="1"/>
  </cols>
  <sheetData>
    <row r="1" spans="1:8" s="13" customFormat="1" ht="15.75" x14ac:dyDescent="0.25">
      <c r="F1" s="236" t="s">
        <v>44</v>
      </c>
      <c r="G1" s="236"/>
      <c r="H1" s="236"/>
    </row>
    <row r="2" spans="1:8" s="13" customFormat="1" ht="15.75" x14ac:dyDescent="0.25">
      <c r="F2" s="236" t="s">
        <v>45</v>
      </c>
      <c r="G2" s="236"/>
      <c r="H2" s="236"/>
    </row>
    <row r="3" spans="1:8" s="13" customFormat="1" ht="15.75" x14ac:dyDescent="0.25">
      <c r="F3" s="236" t="s">
        <v>46</v>
      </c>
      <c r="G3" s="236"/>
      <c r="H3" s="236"/>
    </row>
    <row r="4" spans="1:8" s="14" customFormat="1" ht="18.75" x14ac:dyDescent="0.3">
      <c r="F4" s="236" t="s">
        <v>47</v>
      </c>
      <c r="G4" s="236"/>
      <c r="H4" s="236"/>
    </row>
    <row r="5" spans="1:8" s="14" customFormat="1" ht="33.75" customHeight="1" x14ac:dyDescent="0.3">
      <c r="F5" s="236" t="s">
        <v>52</v>
      </c>
      <c r="G5" s="236"/>
      <c r="H5" s="236"/>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123</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01.07.25'!$D$60</f>
        <v>3314.9</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01.07.25'!$AC$60+'[2]Оригинал Тариф с 01.07.25'!$AE$60)/2</f>
        <v>0.495</v>
      </c>
      <c r="E28" s="20">
        <f>$G$21</f>
        <v>3314.9</v>
      </c>
      <c r="F28" s="20">
        <f>D28*E28*12</f>
        <v>19690.506000000001</v>
      </c>
      <c r="G28" s="20">
        <f>E28</f>
        <v>3314.9</v>
      </c>
      <c r="H28" s="20">
        <f>D28*G28*12</f>
        <v>19690.506000000001</v>
      </c>
    </row>
    <row r="29" spans="1:8" ht="25.5" x14ac:dyDescent="0.2">
      <c r="A29" s="29">
        <v>2</v>
      </c>
      <c r="B29" s="30" t="s">
        <v>67</v>
      </c>
      <c r="C29" s="18" t="s">
        <v>15</v>
      </c>
      <c r="D29" s="19">
        <f>('[2]Оригинал Тариф с 01.07.25'!$K$60+'[2]Оригинал Тариф с 01.07.25'!$M$60)/2</f>
        <v>0.185</v>
      </c>
      <c r="E29" s="20">
        <f t="shared" ref="E29:E39" si="0">$G$21</f>
        <v>3314.9</v>
      </c>
      <c r="F29" s="20">
        <f t="shared" ref="F29:F39" si="1">D29*E29*12</f>
        <v>7359.0779999999995</v>
      </c>
      <c r="G29" s="20">
        <f t="shared" ref="G29:G39" si="2">E29</f>
        <v>3314.9</v>
      </c>
      <c r="H29" s="20">
        <f t="shared" ref="H29:H39" si="3">D29*G29*12</f>
        <v>7359.0779999999995</v>
      </c>
    </row>
    <row r="30" spans="1:8" ht="24.75" customHeight="1" x14ac:dyDescent="0.2">
      <c r="A30" s="29">
        <v>3</v>
      </c>
      <c r="B30" s="30" t="s">
        <v>12</v>
      </c>
      <c r="C30" s="18" t="s">
        <v>15</v>
      </c>
      <c r="D30" s="19">
        <f>('[2]Оригинал Тариф с 01.07.25'!$AX$60+'[2]Оригинал Тариф с 01.07.25'!$AZ$60)/2</f>
        <v>1.5249999999999999</v>
      </c>
      <c r="E30" s="20">
        <f t="shared" si="0"/>
        <v>3314.9</v>
      </c>
      <c r="F30" s="20">
        <f t="shared" si="1"/>
        <v>60662.67</v>
      </c>
      <c r="G30" s="20">
        <f t="shared" si="2"/>
        <v>3314.9</v>
      </c>
      <c r="H30" s="20">
        <f t="shared" si="3"/>
        <v>60662.67</v>
      </c>
    </row>
    <row r="31" spans="1:8" ht="27.75" customHeight="1" x14ac:dyDescent="0.2">
      <c r="A31" s="29">
        <v>4</v>
      </c>
      <c r="B31" s="30" t="s">
        <v>13</v>
      </c>
      <c r="C31" s="18" t="s">
        <v>15</v>
      </c>
      <c r="D31" s="19">
        <f>('[2]Оригинал Тариф с 01.07.25'!$N$60+'[2]Оригинал Тариф с 01.07.25'!$P$60)/2</f>
        <v>2.89</v>
      </c>
      <c r="E31" s="20">
        <f t="shared" si="0"/>
        <v>3314.9</v>
      </c>
      <c r="F31" s="20">
        <f t="shared" si="1"/>
        <v>114960.73200000002</v>
      </c>
      <c r="G31" s="20">
        <f t="shared" si="2"/>
        <v>3314.9</v>
      </c>
      <c r="H31" s="20">
        <f t="shared" si="3"/>
        <v>114960.73200000002</v>
      </c>
    </row>
    <row r="32" spans="1:8" ht="25.5" x14ac:dyDescent="0.2">
      <c r="A32" s="29">
        <v>5</v>
      </c>
      <c r="B32" s="30" t="s">
        <v>23</v>
      </c>
      <c r="C32" s="18" t="s">
        <v>15</v>
      </c>
      <c r="D32" s="19">
        <f>('[2]Оригинал Тариф с 01.07.25'!$H$60+'[2]Оригинал Тариф с 01.07.25'!$J$60)/2</f>
        <v>1.2349999999999999</v>
      </c>
      <c r="E32" s="20">
        <f t="shared" si="0"/>
        <v>3314.9</v>
      </c>
      <c r="F32" s="20">
        <f t="shared" si="1"/>
        <v>49126.817999999992</v>
      </c>
      <c r="G32" s="20">
        <f t="shared" si="2"/>
        <v>3314.9</v>
      </c>
      <c r="H32" s="20">
        <f t="shared" si="3"/>
        <v>49126.817999999992</v>
      </c>
    </row>
    <row r="33" spans="1:8" ht="76.5" x14ac:dyDescent="0.2">
      <c r="A33" s="29">
        <v>6</v>
      </c>
      <c r="B33" s="30" t="s">
        <v>17</v>
      </c>
      <c r="C33" s="18" t="s">
        <v>15</v>
      </c>
      <c r="D33" s="19">
        <f>('[2]Оригинал Тариф с 01.07.25'!$W$60+'[2]Оригинал Тариф с 01.07.25'!$Y$60)/2</f>
        <v>1.1200000000000001</v>
      </c>
      <c r="E33" s="20">
        <f t="shared" si="0"/>
        <v>3314.9</v>
      </c>
      <c r="F33" s="20">
        <f t="shared" si="1"/>
        <v>44552.256000000008</v>
      </c>
      <c r="G33" s="20">
        <f t="shared" si="2"/>
        <v>3314.9</v>
      </c>
      <c r="H33" s="20">
        <f t="shared" si="3"/>
        <v>44552.256000000008</v>
      </c>
    </row>
    <row r="34" spans="1:8" ht="76.5" x14ac:dyDescent="0.2">
      <c r="A34" s="29">
        <v>7</v>
      </c>
      <c r="B34" s="30" t="s">
        <v>18</v>
      </c>
      <c r="C34" s="18" t="s">
        <v>15</v>
      </c>
      <c r="D34" s="19">
        <f>('[2]Оригинал Тариф с 01.07.25'!$AI$60+'[2]Оригинал Тариф с 01.07.25'!$AK$60)/2</f>
        <v>1.9749999999999999</v>
      </c>
      <c r="E34" s="20">
        <f t="shared" si="0"/>
        <v>3314.9</v>
      </c>
      <c r="F34" s="20">
        <f t="shared" si="1"/>
        <v>78563.13</v>
      </c>
      <c r="G34" s="20">
        <f t="shared" si="2"/>
        <v>3314.9</v>
      </c>
      <c r="H34" s="20">
        <f t="shared" si="3"/>
        <v>78563.13</v>
      </c>
    </row>
    <row r="35" spans="1:8" ht="76.5" x14ac:dyDescent="0.2">
      <c r="A35" s="29">
        <v>8</v>
      </c>
      <c r="B35" s="30" t="s">
        <v>19</v>
      </c>
      <c r="C35" s="18" t="s">
        <v>15</v>
      </c>
      <c r="D35" s="19">
        <f>('[2]Оригинал Тариф с 01.07.25'!$AO$60+'[2]Оригинал Тариф с 01.07.25'!$AQ$60)/2</f>
        <v>0.38</v>
      </c>
      <c r="E35" s="20">
        <f t="shared" si="0"/>
        <v>3314.9</v>
      </c>
      <c r="F35" s="20">
        <f t="shared" si="1"/>
        <v>15115.944</v>
      </c>
      <c r="G35" s="20">
        <f t="shared" si="2"/>
        <v>3314.9</v>
      </c>
      <c r="H35" s="20">
        <f t="shared" si="3"/>
        <v>15115.944</v>
      </c>
    </row>
    <row r="36" spans="1:8" ht="76.5" x14ac:dyDescent="0.2">
      <c r="A36" s="29">
        <v>10</v>
      </c>
      <c r="B36" s="30" t="s">
        <v>68</v>
      </c>
      <c r="C36" s="18" t="s">
        <v>15</v>
      </c>
      <c r="D36" s="19">
        <f>('[2]Оригинал Тариф с 01.07.25'!$AL$60+'[2]Оригинал Тариф с 01.07.25'!$AN$60)/2</f>
        <v>0.52500000000000002</v>
      </c>
      <c r="E36" s="20">
        <f t="shared" si="0"/>
        <v>3314.9</v>
      </c>
      <c r="F36" s="20">
        <f t="shared" si="1"/>
        <v>20883.870000000003</v>
      </c>
      <c r="G36" s="20">
        <f t="shared" si="2"/>
        <v>3314.9</v>
      </c>
      <c r="H36" s="20">
        <f t="shared" si="3"/>
        <v>20883.870000000003</v>
      </c>
    </row>
    <row r="37" spans="1:8" ht="60.75" customHeight="1" x14ac:dyDescent="0.2">
      <c r="A37" s="29">
        <v>9</v>
      </c>
      <c r="B37" s="30" t="s">
        <v>20</v>
      </c>
      <c r="C37" s="18" t="s">
        <v>15</v>
      </c>
      <c r="D37" s="19">
        <f>('[2]Оригинал Тариф с 01.07.25'!$AR$60+'[2]Оригинал Тариф с 01.07.25'!$AT$60)/2</f>
        <v>0.13500000000000001</v>
      </c>
      <c r="E37" s="20">
        <f t="shared" si="0"/>
        <v>3314.9</v>
      </c>
      <c r="F37" s="20">
        <f t="shared" si="1"/>
        <v>5370.1380000000008</v>
      </c>
      <c r="G37" s="20">
        <f t="shared" si="2"/>
        <v>3314.9</v>
      </c>
      <c r="H37" s="20">
        <f t="shared" si="3"/>
        <v>5370.1380000000008</v>
      </c>
    </row>
    <row r="38" spans="1:8" ht="25.5" x14ac:dyDescent="0.2">
      <c r="A38" s="29">
        <v>10</v>
      </c>
      <c r="B38" s="30" t="s">
        <v>14</v>
      </c>
      <c r="C38" s="18" t="s">
        <v>15</v>
      </c>
      <c r="D38" s="19">
        <f>('[2]Оригинал Тариф с 01.07.25'!$AF$60+'[2]Оригинал Тариф с 01.07.25'!$AH$60)/2</f>
        <v>0.52500000000000002</v>
      </c>
      <c r="E38" s="20">
        <f t="shared" si="0"/>
        <v>3314.9</v>
      </c>
      <c r="F38" s="20">
        <f t="shared" si="1"/>
        <v>20883.870000000003</v>
      </c>
      <c r="G38" s="20">
        <f t="shared" si="2"/>
        <v>3314.9</v>
      </c>
      <c r="H38" s="20">
        <f t="shared" si="3"/>
        <v>20883.870000000003</v>
      </c>
    </row>
    <row r="39" spans="1:8" ht="38.25" x14ac:dyDescent="0.2">
      <c r="A39" s="29">
        <v>11</v>
      </c>
      <c r="B39" s="30" t="s">
        <v>21</v>
      </c>
      <c r="C39" s="18" t="s">
        <v>15</v>
      </c>
      <c r="D39" s="19">
        <f>('[2]Оригинал Тариф с 01.07.25'!$Q$60+'[2]Оригинал Тариф с 01.07.25'!$S$60)/2</f>
        <v>2.79</v>
      </c>
      <c r="E39" s="20">
        <f t="shared" si="0"/>
        <v>3314.9</v>
      </c>
      <c r="F39" s="20">
        <f t="shared" si="1"/>
        <v>110982.852</v>
      </c>
      <c r="G39" s="20">
        <f t="shared" si="2"/>
        <v>3314.9</v>
      </c>
      <c r="H39" s="20">
        <f t="shared" si="3"/>
        <v>110982.852</v>
      </c>
    </row>
    <row r="40" spans="1:8" ht="12.75" customHeight="1" x14ac:dyDescent="0.2">
      <c r="A40" s="212" t="s">
        <v>6</v>
      </c>
      <c r="B40" s="213"/>
      <c r="C40" s="213"/>
      <c r="D40" s="214"/>
      <c r="E40" s="21"/>
      <c r="F40" s="21">
        <f>SUM(F28:F39)</f>
        <v>548151.86400000006</v>
      </c>
      <c r="G40" s="21"/>
      <c r="H40" s="21">
        <f>SUM(H28:H39)</f>
        <v>548151.86400000006</v>
      </c>
    </row>
    <row r="41" spans="1:8" ht="39" customHeight="1" x14ac:dyDescent="0.2">
      <c r="A41" s="155" t="s">
        <v>134</v>
      </c>
      <c r="B41" s="169"/>
      <c r="C41" s="169"/>
      <c r="D41" s="169"/>
      <c r="E41" s="169"/>
      <c r="F41" s="169"/>
      <c r="G41"/>
      <c r="H41"/>
    </row>
    <row r="42" spans="1:8" ht="26.25" customHeight="1" x14ac:dyDescent="0.2">
      <c r="A42" s="232" t="s">
        <v>135</v>
      </c>
      <c r="B42" s="232"/>
      <c r="C42" s="232"/>
      <c r="D42" s="232"/>
      <c r="E42" s="232"/>
      <c r="F42" s="54">
        <v>-421019.15300000005</v>
      </c>
      <c r="G42"/>
      <c r="H42"/>
    </row>
    <row r="43" spans="1:8" ht="50.25" customHeight="1" x14ac:dyDescent="0.2">
      <c r="A43" s="232" t="s">
        <v>125</v>
      </c>
      <c r="B43" s="232"/>
      <c r="C43" s="232"/>
      <c r="D43" s="232"/>
      <c r="E43" s="232"/>
      <c r="F43" s="54">
        <v>100640.364</v>
      </c>
      <c r="G43"/>
      <c r="H43" s="43"/>
    </row>
    <row r="44" spans="1:8" ht="30.75" customHeight="1" x14ac:dyDescent="0.2">
      <c r="A44" s="233" t="s">
        <v>126</v>
      </c>
      <c r="B44" s="234"/>
      <c r="C44" s="234"/>
      <c r="D44" s="234"/>
      <c r="E44" s="235"/>
      <c r="F44" s="54">
        <f>SUM(F42:F43)</f>
        <v>-320378.78900000005</v>
      </c>
      <c r="G44"/>
      <c r="H44" s="43"/>
    </row>
    <row r="45" spans="1:8" ht="24.75" customHeight="1" x14ac:dyDescent="0.2">
      <c r="A45" s="232" t="s">
        <v>127</v>
      </c>
      <c r="B45" s="232"/>
      <c r="C45" s="232"/>
      <c r="D45" s="232"/>
      <c r="E45" s="232"/>
      <c r="F45" s="54">
        <v>327730.57</v>
      </c>
      <c r="G45"/>
      <c r="H45"/>
    </row>
    <row r="46" spans="1:8" ht="27" customHeight="1" x14ac:dyDescent="0.2">
      <c r="A46" s="232" t="s">
        <v>128</v>
      </c>
      <c r="B46" s="232"/>
      <c r="C46" s="232"/>
      <c r="D46" s="232"/>
      <c r="E46" s="232"/>
      <c r="F46" s="62">
        <f>F44-F45</f>
        <v>-648109.35900000005</v>
      </c>
      <c r="G46"/>
      <c r="H46"/>
    </row>
    <row r="47" spans="1:8" ht="16.5" customHeight="1" x14ac:dyDescent="0.2">
      <c r="A47" s="40"/>
      <c r="B47" s="41"/>
      <c r="C47" s="41"/>
      <c r="D47" s="41"/>
      <c r="E47" s="41"/>
      <c r="F47" s="41"/>
      <c r="G47"/>
      <c r="H47"/>
    </row>
    <row r="48" spans="1:8" ht="145.35" customHeight="1" x14ac:dyDescent="0.2">
      <c r="A48" s="44" t="s">
        <v>1</v>
      </c>
      <c r="B48" s="45" t="s">
        <v>8</v>
      </c>
      <c r="C48" s="46" t="s">
        <v>41</v>
      </c>
      <c r="D48" s="1" t="s">
        <v>9</v>
      </c>
      <c r="E48" s="2" t="s">
        <v>42</v>
      </c>
      <c r="F48" s="2" t="s">
        <v>43</v>
      </c>
      <c r="G48"/>
      <c r="H48"/>
    </row>
    <row r="49" spans="1:8" ht="24.95" customHeight="1" x14ac:dyDescent="0.2">
      <c r="A49" s="60">
        <v>1</v>
      </c>
      <c r="B49" s="63" t="s">
        <v>999</v>
      </c>
      <c r="C49" s="141" t="s">
        <v>130</v>
      </c>
      <c r="D49" s="57">
        <v>28828.14</v>
      </c>
      <c r="E49" s="18" t="s">
        <v>1000</v>
      </c>
      <c r="F49" s="207" t="s">
        <v>131</v>
      </c>
      <c r="G49"/>
      <c r="H49"/>
    </row>
    <row r="50" spans="1:8" ht="24.95" customHeight="1" x14ac:dyDescent="0.2">
      <c r="A50" s="60">
        <v>2</v>
      </c>
      <c r="B50" s="63" t="s">
        <v>1001</v>
      </c>
      <c r="C50" s="215"/>
      <c r="D50" s="57">
        <v>55935.25</v>
      </c>
      <c r="E50" s="18" t="s">
        <v>1002</v>
      </c>
      <c r="F50" s="208"/>
      <c r="G50"/>
      <c r="H50"/>
    </row>
    <row r="51" spans="1:8" ht="38.25" customHeight="1" x14ac:dyDescent="0.2">
      <c r="A51" s="60">
        <v>3</v>
      </c>
      <c r="B51" s="63" t="s">
        <v>1003</v>
      </c>
      <c r="C51" s="215"/>
      <c r="D51" s="57">
        <v>52762.2</v>
      </c>
      <c r="E51" s="18" t="s">
        <v>1004</v>
      </c>
      <c r="F51" s="208"/>
      <c r="G51"/>
      <c r="H51"/>
    </row>
    <row r="52" spans="1:8" ht="24.95" customHeight="1" x14ac:dyDescent="0.2">
      <c r="A52" s="60">
        <v>4</v>
      </c>
      <c r="B52" s="63" t="s">
        <v>1005</v>
      </c>
      <c r="C52" s="215"/>
      <c r="D52" s="57">
        <v>4498.34</v>
      </c>
      <c r="E52" s="18" t="s">
        <v>160</v>
      </c>
      <c r="F52" s="208"/>
      <c r="G52"/>
      <c r="H52"/>
    </row>
    <row r="53" spans="1:8" ht="42.75" customHeight="1" x14ac:dyDescent="0.2">
      <c r="A53" s="60">
        <v>5</v>
      </c>
      <c r="B53" s="63" t="s">
        <v>1006</v>
      </c>
      <c r="C53" s="215"/>
      <c r="D53" s="57">
        <v>45600.79</v>
      </c>
      <c r="E53" s="18" t="s">
        <v>1007</v>
      </c>
      <c r="F53" s="208"/>
      <c r="G53"/>
      <c r="H53"/>
    </row>
    <row r="54" spans="1:8" ht="24.95" customHeight="1" x14ac:dyDescent="0.2">
      <c r="A54" s="60">
        <v>6</v>
      </c>
      <c r="B54" s="63" t="s">
        <v>1008</v>
      </c>
      <c r="C54" s="215"/>
      <c r="D54" s="57">
        <v>90424.14</v>
      </c>
      <c r="E54" s="18" t="s">
        <v>989</v>
      </c>
      <c r="F54" s="208"/>
      <c r="G54"/>
      <c r="H54"/>
    </row>
    <row r="55" spans="1:8" ht="24.95" customHeight="1" x14ac:dyDescent="0.2">
      <c r="A55" s="60">
        <v>7</v>
      </c>
      <c r="B55" s="63" t="s">
        <v>1009</v>
      </c>
      <c r="C55" s="215"/>
      <c r="D55" s="57">
        <v>19694.23</v>
      </c>
      <c r="E55" s="18" t="s">
        <v>262</v>
      </c>
      <c r="F55" s="208"/>
      <c r="G55"/>
      <c r="H55"/>
    </row>
    <row r="56" spans="1:8" ht="31.5" customHeight="1" x14ac:dyDescent="0.2">
      <c r="A56" s="60">
        <v>8</v>
      </c>
      <c r="B56" s="63" t="s">
        <v>1010</v>
      </c>
      <c r="C56" s="215"/>
      <c r="D56" s="117">
        <v>4916.92</v>
      </c>
      <c r="E56" s="18" t="s">
        <v>1011</v>
      </c>
      <c r="F56" s="208"/>
      <c r="G56"/>
      <c r="H56"/>
    </row>
    <row r="57" spans="1:8" ht="33" customHeight="1" x14ac:dyDescent="0.2">
      <c r="A57" s="60">
        <v>9</v>
      </c>
      <c r="B57" s="63" t="s">
        <v>1012</v>
      </c>
      <c r="C57" s="215"/>
      <c r="D57" s="57">
        <v>14300.59</v>
      </c>
      <c r="E57" s="18" t="s">
        <v>1013</v>
      </c>
      <c r="F57" s="208"/>
      <c r="G57"/>
      <c r="H57"/>
    </row>
    <row r="58" spans="1:8" ht="26.25" customHeight="1" x14ac:dyDescent="0.2">
      <c r="A58" s="60">
        <v>10</v>
      </c>
      <c r="B58" s="63" t="s">
        <v>129</v>
      </c>
      <c r="C58" s="215"/>
      <c r="D58" s="57">
        <v>1200</v>
      </c>
      <c r="E58" s="18"/>
      <c r="F58" s="208"/>
      <c r="G58"/>
      <c r="H58"/>
    </row>
    <row r="59" spans="1:8" ht="71.25" customHeight="1" x14ac:dyDescent="0.2">
      <c r="A59" s="60">
        <v>11</v>
      </c>
      <c r="B59" s="63" t="s">
        <v>1014</v>
      </c>
      <c r="C59" s="215"/>
      <c r="D59" s="57">
        <v>8581.4700000000012</v>
      </c>
      <c r="E59" s="18" t="s">
        <v>788</v>
      </c>
      <c r="F59" s="208"/>
      <c r="G59"/>
      <c r="H59"/>
    </row>
    <row r="60" spans="1:8" ht="24.95" customHeight="1" x14ac:dyDescent="0.2">
      <c r="A60" s="60">
        <v>12</v>
      </c>
      <c r="B60" s="63" t="s">
        <v>1015</v>
      </c>
      <c r="C60" s="216"/>
      <c r="D60" s="57">
        <v>988.5</v>
      </c>
      <c r="E60" s="57"/>
      <c r="F60" s="209"/>
      <c r="G60"/>
      <c r="H60"/>
    </row>
    <row r="61" spans="1:8" ht="24.95" customHeight="1" x14ac:dyDescent="0.2">
      <c r="A61" s="146" t="s">
        <v>6</v>
      </c>
      <c r="B61" s="148"/>
      <c r="C61" s="52"/>
      <c r="D61" s="53">
        <f>SUM(D49:D60)</f>
        <v>327730.56999999995</v>
      </c>
      <c r="E61" s="61"/>
      <c r="F61" s="12"/>
      <c r="G61"/>
      <c r="H61"/>
    </row>
    <row r="62" spans="1:8" ht="19.5" customHeight="1" x14ac:dyDescent="0.2">
      <c r="A62" s="196" t="s">
        <v>59</v>
      </c>
      <c r="B62" s="196"/>
      <c r="C62" s="196"/>
      <c r="D62" s="196"/>
      <c r="E62" s="196"/>
      <c r="F62" s="196"/>
      <c r="G62" s="196"/>
      <c r="H62" s="196"/>
    </row>
    <row r="63" spans="1:8" ht="27.75" customHeight="1" x14ac:dyDescent="0.2">
      <c r="A63" s="10"/>
      <c r="B63" s="10"/>
      <c r="C63" s="10"/>
      <c r="D63" s="10"/>
      <c r="E63" s="10"/>
      <c r="F63" s="10"/>
      <c r="G63" s="33">
        <f>'[1]Оригинал Тариф с 01.07.25'!$BK$60</f>
        <v>197302.848</v>
      </c>
      <c r="H63" s="10"/>
    </row>
    <row r="64" spans="1:8" ht="41.25" customHeight="1" x14ac:dyDescent="0.2">
      <c r="A64" s="155" t="s">
        <v>28</v>
      </c>
      <c r="B64" s="155"/>
      <c r="C64" s="155"/>
      <c r="D64" s="155"/>
      <c r="E64" s="155"/>
      <c r="F64" s="155"/>
      <c r="G64" s="155"/>
      <c r="H64" s="155"/>
    </row>
    <row r="65" spans="1:8" ht="138" customHeight="1" x14ac:dyDescent="0.2">
      <c r="A65" s="6" t="s">
        <v>29</v>
      </c>
      <c r="B65" s="156" t="s">
        <v>30</v>
      </c>
      <c r="C65" s="156"/>
      <c r="D65" s="156" t="s">
        <v>31</v>
      </c>
      <c r="E65" s="156"/>
      <c r="F65" s="156" t="s">
        <v>32</v>
      </c>
      <c r="G65" s="156"/>
    </row>
    <row r="66" spans="1:8" ht="15.75" x14ac:dyDescent="0.2">
      <c r="A66" s="4">
        <v>1</v>
      </c>
      <c r="B66" s="197">
        <v>2</v>
      </c>
      <c r="C66" s="197"/>
      <c r="D66" s="197">
        <v>3</v>
      </c>
      <c r="E66" s="197"/>
      <c r="F66" s="197">
        <v>4</v>
      </c>
      <c r="G66" s="197"/>
    </row>
    <row r="67" spans="1:8" ht="12.75" customHeight="1" x14ac:dyDescent="0.2">
      <c r="A67" s="6"/>
      <c r="B67" s="157">
        <v>0</v>
      </c>
      <c r="C67" s="159"/>
      <c r="D67" s="157">
        <v>0</v>
      </c>
      <c r="E67" s="159"/>
      <c r="F67" s="225">
        <v>0</v>
      </c>
      <c r="G67" s="226"/>
    </row>
    <row r="68" spans="1:8" ht="119.25" customHeight="1" x14ac:dyDescent="0.2">
      <c r="A68" s="155" t="s">
        <v>33</v>
      </c>
      <c r="B68" s="155"/>
      <c r="C68" s="155"/>
      <c r="D68" s="155"/>
      <c r="E68" s="155"/>
      <c r="F68" s="155"/>
      <c r="G68" s="155"/>
      <c r="H68" s="155"/>
    </row>
    <row r="69" spans="1:8" ht="15.75" x14ac:dyDescent="0.2">
      <c r="A69" s="5"/>
    </row>
    <row r="70" spans="1:8" ht="78.75" x14ac:dyDescent="0.2">
      <c r="A70" s="6" t="s">
        <v>29</v>
      </c>
      <c r="B70" s="156" t="s">
        <v>34</v>
      </c>
      <c r="C70" s="156"/>
      <c r="D70" s="156" t="s">
        <v>35</v>
      </c>
      <c r="E70" s="156"/>
      <c r="F70" s="6" t="s">
        <v>36</v>
      </c>
      <c r="G70" s="6" t="s">
        <v>37</v>
      </c>
      <c r="H70" s="4" t="s">
        <v>38</v>
      </c>
    </row>
    <row r="71" spans="1:8" ht="15.75" x14ac:dyDescent="0.2">
      <c r="A71" s="4">
        <v>1</v>
      </c>
      <c r="B71" s="197">
        <v>2</v>
      </c>
      <c r="C71" s="197"/>
      <c r="D71" s="197">
        <v>3</v>
      </c>
      <c r="E71" s="197"/>
      <c r="F71" s="4">
        <v>4</v>
      </c>
      <c r="G71" s="4">
        <v>5</v>
      </c>
      <c r="H71" s="4">
        <v>6</v>
      </c>
    </row>
    <row r="72" spans="1:8" ht="47.25" customHeight="1" x14ac:dyDescent="0.2">
      <c r="A72" s="6">
        <v>1</v>
      </c>
      <c r="B72" s="156" t="s">
        <v>39</v>
      </c>
      <c r="C72" s="156"/>
      <c r="D72" s="164">
        <v>138786.43</v>
      </c>
      <c r="E72" s="164"/>
      <c r="F72" s="4">
        <v>1139461.3</v>
      </c>
      <c r="G72" s="4">
        <v>1120988.3</v>
      </c>
      <c r="H72" s="4">
        <f>F72-G72+D72</f>
        <v>157259.43</v>
      </c>
    </row>
    <row r="73" spans="1:8" ht="44.25" customHeight="1" x14ac:dyDescent="0.2">
      <c r="A73" s="6">
        <v>2</v>
      </c>
      <c r="B73" s="156" t="s">
        <v>40</v>
      </c>
      <c r="C73" s="156"/>
      <c r="D73" s="160">
        <v>0</v>
      </c>
      <c r="E73" s="161"/>
      <c r="F73" s="4">
        <v>0</v>
      </c>
      <c r="G73" s="4">
        <v>0</v>
      </c>
      <c r="H73" s="4">
        <f>F73-G73+D73</f>
        <v>0</v>
      </c>
    </row>
    <row r="74" spans="1:8" ht="15.75" customHeight="1" x14ac:dyDescent="0.2">
      <c r="A74" s="157" t="s">
        <v>22</v>
      </c>
      <c r="B74" s="158"/>
      <c r="C74" s="159"/>
      <c r="D74" s="165"/>
      <c r="E74" s="165"/>
      <c r="F74" s="6"/>
      <c r="G74" s="6"/>
      <c r="H74" s="4"/>
    </row>
    <row r="78" spans="1:8" x14ac:dyDescent="0.2">
      <c r="B78" s="140"/>
      <c r="C78" s="139"/>
    </row>
    <row r="79" spans="1:8" x14ac:dyDescent="0.2">
      <c r="B79" s="140"/>
      <c r="C79" s="139"/>
    </row>
    <row r="80" spans="1:8" x14ac:dyDescent="0.2">
      <c r="C80" s="135"/>
    </row>
    <row r="81" spans="3:3" x14ac:dyDescent="0.2">
      <c r="C81" s="135"/>
    </row>
  </sheetData>
  <mergeCells count="60">
    <mergeCell ref="A41:F41"/>
    <mergeCell ref="A42:E42"/>
    <mergeCell ref="A43:E43"/>
    <mergeCell ref="A44:E44"/>
    <mergeCell ref="A45:E45"/>
    <mergeCell ref="A74:C74"/>
    <mergeCell ref="D74:E74"/>
    <mergeCell ref="B71:C71"/>
    <mergeCell ref="D71:E71"/>
    <mergeCell ref="B72:C72"/>
    <mergeCell ref="D72:E72"/>
    <mergeCell ref="B73:C73"/>
    <mergeCell ref="D73:E73"/>
    <mergeCell ref="B67:C67"/>
    <mergeCell ref="D67:E67"/>
    <mergeCell ref="F67:G67"/>
    <mergeCell ref="A68:H68"/>
    <mergeCell ref="B70:C70"/>
    <mergeCell ref="D70:E70"/>
    <mergeCell ref="A64:H64"/>
    <mergeCell ref="B65:C65"/>
    <mergeCell ref="D65:E65"/>
    <mergeCell ref="F65:G65"/>
    <mergeCell ref="B66:C66"/>
    <mergeCell ref="D66:E66"/>
    <mergeCell ref="F66:G66"/>
    <mergeCell ref="A62:H62"/>
    <mergeCell ref="A19:H19"/>
    <mergeCell ref="A20:H20"/>
    <mergeCell ref="A23:H23"/>
    <mergeCell ref="A25:H25"/>
    <mergeCell ref="A26:A27"/>
    <mergeCell ref="B26:B27"/>
    <mergeCell ref="C26:C27"/>
    <mergeCell ref="D26:D27"/>
    <mergeCell ref="E26:F26"/>
    <mergeCell ref="G26:H26"/>
    <mergeCell ref="A40:D40"/>
    <mergeCell ref="A61:B61"/>
    <mergeCell ref="A46:E46"/>
    <mergeCell ref="C49:C60"/>
    <mergeCell ref="F49:F60"/>
    <mergeCell ref="A18:H18"/>
    <mergeCell ref="A7:H7"/>
    <mergeCell ref="A8:H8"/>
    <mergeCell ref="A9:H9"/>
    <mergeCell ref="A10:H10"/>
    <mergeCell ref="A11:H11"/>
    <mergeCell ref="A12:H12"/>
    <mergeCell ref="A13:H13"/>
    <mergeCell ref="A14:H14"/>
    <mergeCell ref="A15:H15"/>
    <mergeCell ref="A16:H16"/>
    <mergeCell ref="A17:H17"/>
    <mergeCell ref="A6:H6"/>
    <mergeCell ref="F1:H1"/>
    <mergeCell ref="F2:H2"/>
    <mergeCell ref="F3:H3"/>
    <mergeCell ref="F4:H4"/>
    <mergeCell ref="F5:H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EA218-BD2F-451F-9B83-9270A214A3EB}">
  <sheetPr>
    <pageSetUpPr fitToPage="1"/>
  </sheetPr>
  <dimension ref="A1:H91"/>
  <sheetViews>
    <sheetView topLeftCell="A87" workbookViewId="0">
      <selection activeCell="B88" sqref="B88:C92"/>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19.83203125" style="7" customWidth="1"/>
  </cols>
  <sheetData>
    <row r="1" spans="1:8" s="13" customFormat="1" ht="18.75" x14ac:dyDescent="0.3">
      <c r="G1" s="173" t="s">
        <v>44</v>
      </c>
      <c r="H1" s="173"/>
    </row>
    <row r="2" spans="1:8" s="13" customFormat="1" ht="18.75" x14ac:dyDescent="0.3">
      <c r="G2" s="173" t="s">
        <v>45</v>
      </c>
      <c r="H2" s="173"/>
    </row>
    <row r="3" spans="1:8" s="13" customFormat="1" ht="18.75" x14ac:dyDescent="0.3">
      <c r="G3" s="173" t="s">
        <v>46</v>
      </c>
      <c r="H3" s="173"/>
    </row>
    <row r="4" spans="1:8" s="14" customFormat="1" ht="18.75" x14ac:dyDescent="0.3">
      <c r="G4" s="173" t="s">
        <v>47</v>
      </c>
      <c r="H4" s="173"/>
    </row>
    <row r="5" spans="1:8" s="14" customFormat="1" ht="33.75" customHeight="1" x14ac:dyDescent="0.3">
      <c r="G5" s="174" t="s">
        <v>52</v>
      </c>
      <c r="H5" s="174"/>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73</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01.07.25'!$D$10</f>
        <v>12389.1</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4" x14ac:dyDescent="0.2">
      <c r="A28" s="29">
        <v>1</v>
      </c>
      <c r="B28" s="32" t="s">
        <v>11</v>
      </c>
      <c r="C28" s="18" t="s">
        <v>15</v>
      </c>
      <c r="D28" s="19">
        <f>('[2]Оригинал Тариф с 01.07.25'!$AC$10+'[2]Оригинал Тариф с 01.07.25'!$AE$10)/2</f>
        <v>0.495</v>
      </c>
      <c r="E28" s="20">
        <f>'[5]Грунина 4'!$G$9</f>
        <v>12389.1</v>
      </c>
      <c r="F28" s="20">
        <f>D28*E28*12</f>
        <v>73591.254000000001</v>
      </c>
      <c r="G28" s="20">
        <f>E28</f>
        <v>12389.1</v>
      </c>
      <c r="H28" s="20">
        <f>D28*G28*12</f>
        <v>73591.254000000001</v>
      </c>
    </row>
    <row r="29" spans="1:8" ht="24" x14ac:dyDescent="0.2">
      <c r="A29" s="29">
        <v>2</v>
      </c>
      <c r="B29" s="32" t="s">
        <v>67</v>
      </c>
      <c r="C29" s="18" t="s">
        <v>15</v>
      </c>
      <c r="D29" s="19">
        <f>('[2]Оригинал Тариф с 01.07.25'!$K$10+'[2]Оригинал Тариф с 01.07.25'!$M$10)/2</f>
        <v>0.215</v>
      </c>
      <c r="E29" s="20">
        <f>'[5]Грунина 4'!$G$9</f>
        <v>12389.1</v>
      </c>
      <c r="F29" s="20">
        <f t="shared" ref="F29:F41" si="0">D29*E29*12</f>
        <v>31963.878000000001</v>
      </c>
      <c r="G29" s="20">
        <f t="shared" ref="G29:G41" si="1">E29</f>
        <v>12389.1</v>
      </c>
      <c r="H29" s="20">
        <f t="shared" ref="H29:H41" si="2">D29*G29*12</f>
        <v>31963.878000000001</v>
      </c>
    </row>
    <row r="30" spans="1:8" ht="24" x14ac:dyDescent="0.2">
      <c r="A30" s="29">
        <v>3</v>
      </c>
      <c r="B30" s="32" t="s">
        <v>12</v>
      </c>
      <c r="C30" s="18" t="s">
        <v>15</v>
      </c>
      <c r="D30" s="19">
        <f>('[2]Оригинал Тариф с 01.07.25'!$AX$10+'[2]Оригинал Тариф с 01.07.25'!$AZ$10)/2</f>
        <v>1.595</v>
      </c>
      <c r="E30" s="20">
        <f>'[5]Грунина 4'!$G$9</f>
        <v>12389.1</v>
      </c>
      <c r="F30" s="20">
        <f t="shared" si="0"/>
        <v>237127.37400000001</v>
      </c>
      <c r="G30" s="20">
        <f t="shared" si="1"/>
        <v>12389.1</v>
      </c>
      <c r="H30" s="20">
        <f t="shared" si="2"/>
        <v>237127.37400000001</v>
      </c>
    </row>
    <row r="31" spans="1:8" ht="36" x14ac:dyDescent="0.2">
      <c r="A31" s="29">
        <v>4</v>
      </c>
      <c r="B31" s="32" t="s">
        <v>13</v>
      </c>
      <c r="C31" s="18" t="s">
        <v>15</v>
      </c>
      <c r="D31" s="19">
        <f>('[2]Оригинал Тариф с 01.07.25'!$N$10+'[2]Оригинал Тариф с 01.07.25'!$P$10)/2</f>
        <v>2.9950000000000001</v>
      </c>
      <c r="E31" s="20">
        <f>'[5]Грунина 4'!$G$9</f>
        <v>12389.1</v>
      </c>
      <c r="F31" s="20">
        <f t="shared" si="0"/>
        <v>445264.25400000002</v>
      </c>
      <c r="G31" s="20">
        <f t="shared" si="1"/>
        <v>12389.1</v>
      </c>
      <c r="H31" s="20">
        <f t="shared" si="2"/>
        <v>445264.25400000002</v>
      </c>
    </row>
    <row r="32" spans="1:8" ht="24" x14ac:dyDescent="0.2">
      <c r="A32" s="29">
        <v>5</v>
      </c>
      <c r="B32" s="32" t="s">
        <v>23</v>
      </c>
      <c r="C32" s="18" t="s">
        <v>15</v>
      </c>
      <c r="D32" s="19">
        <f>('[2]Оригинал Тариф с 01.07.25'!$H$10+'[2]Оригинал Тариф с 01.07.25'!$J$10)/2</f>
        <v>2.09</v>
      </c>
      <c r="E32" s="20">
        <f>'[5]Грунина 4'!$G$9</f>
        <v>12389.1</v>
      </c>
      <c r="F32" s="20">
        <f t="shared" si="0"/>
        <v>310718.62799999997</v>
      </c>
      <c r="G32" s="20">
        <f t="shared" si="1"/>
        <v>12389.1</v>
      </c>
      <c r="H32" s="20">
        <f t="shared" si="2"/>
        <v>310718.62799999997</v>
      </c>
    </row>
    <row r="33" spans="1:8" ht="72" x14ac:dyDescent="0.2">
      <c r="A33" s="29">
        <v>6</v>
      </c>
      <c r="B33" s="32" t="s">
        <v>17</v>
      </c>
      <c r="C33" s="18" t="s">
        <v>15</v>
      </c>
      <c r="D33" s="19">
        <f>('[2]Оригинал Тариф с 01.07.25'!$W$10+'[2]Оригинал Тариф с 01.07.25'!$Y$10)/2</f>
        <v>1.2349999999999999</v>
      </c>
      <c r="E33" s="20">
        <f>'[5]Грунина 4'!$G$9</f>
        <v>12389.1</v>
      </c>
      <c r="F33" s="20">
        <f t="shared" si="0"/>
        <v>183606.462</v>
      </c>
      <c r="G33" s="20">
        <f t="shared" si="1"/>
        <v>12389.1</v>
      </c>
      <c r="H33" s="20">
        <f t="shared" si="2"/>
        <v>183606.462</v>
      </c>
    </row>
    <row r="34" spans="1:8" ht="72" x14ac:dyDescent="0.2">
      <c r="A34" s="29">
        <v>7</v>
      </c>
      <c r="B34" s="32" t="s">
        <v>18</v>
      </c>
      <c r="C34" s="18" t="s">
        <v>15</v>
      </c>
      <c r="D34" s="19">
        <f>('[2]Оригинал Тариф с 01.07.25'!$AI$10+'[2]Оригинал Тариф с 01.07.25'!$AK$10)/2</f>
        <v>1.78</v>
      </c>
      <c r="E34" s="20">
        <f>'[5]Грунина 4'!$G$9</f>
        <v>12389.1</v>
      </c>
      <c r="F34" s="20">
        <f t="shared" si="0"/>
        <v>264631.17600000004</v>
      </c>
      <c r="G34" s="20">
        <f t="shared" si="1"/>
        <v>12389.1</v>
      </c>
      <c r="H34" s="20">
        <f t="shared" si="2"/>
        <v>264631.17600000004</v>
      </c>
    </row>
    <row r="35" spans="1:8" ht="72" x14ac:dyDescent="0.2">
      <c r="A35" s="29">
        <v>8</v>
      </c>
      <c r="B35" s="32" t="s">
        <v>19</v>
      </c>
      <c r="C35" s="18" t="s">
        <v>15</v>
      </c>
      <c r="D35" s="19">
        <f>('[2]Оригинал Тариф с 01.07.25'!$AO$10+'[2]Оригинал Тариф с 01.07.25'!$AQ$10)/2</f>
        <v>0.42</v>
      </c>
      <c r="E35" s="20">
        <f>'[5]Грунина 4'!$G$9</f>
        <v>12389.1</v>
      </c>
      <c r="F35" s="20">
        <f t="shared" si="0"/>
        <v>62441.063999999998</v>
      </c>
      <c r="G35" s="20">
        <f t="shared" si="1"/>
        <v>12389.1</v>
      </c>
      <c r="H35" s="20">
        <f t="shared" si="2"/>
        <v>62441.063999999998</v>
      </c>
    </row>
    <row r="36" spans="1:8" ht="72" x14ac:dyDescent="0.2">
      <c r="A36" s="29">
        <v>9</v>
      </c>
      <c r="B36" s="32" t="s">
        <v>20</v>
      </c>
      <c r="C36" s="18" t="s">
        <v>15</v>
      </c>
      <c r="D36" s="19">
        <f>('[2]Оригинал Тариф с 01.07.25'!$AR$10+'[2]Оригинал Тариф с 01.07.25'!$AT$10)/2</f>
        <v>0.16500000000000001</v>
      </c>
      <c r="E36" s="20">
        <f>'[5]Грунина 4'!$G$9</f>
        <v>12389.1</v>
      </c>
      <c r="F36" s="20">
        <f t="shared" si="0"/>
        <v>24530.418000000001</v>
      </c>
      <c r="G36" s="20">
        <f t="shared" si="1"/>
        <v>12389.1</v>
      </c>
      <c r="H36" s="20">
        <f t="shared" si="2"/>
        <v>24530.418000000001</v>
      </c>
    </row>
    <row r="37" spans="1:8" ht="72" x14ac:dyDescent="0.2">
      <c r="A37" s="29">
        <v>10</v>
      </c>
      <c r="B37" s="32" t="s">
        <v>68</v>
      </c>
      <c r="C37" s="18" t="s">
        <v>15</v>
      </c>
      <c r="D37" s="19">
        <f>('[2]Оригинал Тариф с 01.07.25'!$AL$10+'[2]Оригинал Тариф с 01.07.25'!$AN$10)/2</f>
        <v>0.56499999999999995</v>
      </c>
      <c r="E37" s="20">
        <f>'[5]Грунина 4'!$G$9</f>
        <v>12389.1</v>
      </c>
      <c r="F37" s="20">
        <f t="shared" si="0"/>
        <v>83998.097999999998</v>
      </c>
      <c r="G37" s="20">
        <f t="shared" si="1"/>
        <v>12389.1</v>
      </c>
      <c r="H37" s="20">
        <f t="shared" si="2"/>
        <v>83998.097999999998</v>
      </c>
    </row>
    <row r="38" spans="1:8" ht="24" x14ac:dyDescent="0.2">
      <c r="A38" s="29">
        <v>11</v>
      </c>
      <c r="B38" s="32" t="s">
        <v>14</v>
      </c>
      <c r="C38" s="18" t="s">
        <v>15</v>
      </c>
      <c r="D38" s="19">
        <f>('[2]Оригинал Тариф с 01.07.25'!$AF$10+'[2]Оригинал Тариф с 01.07.25'!$AH$10)/2</f>
        <v>0.41000000000000003</v>
      </c>
      <c r="E38" s="20">
        <f>'[5]Грунина 4'!$G$9</f>
        <v>12389.1</v>
      </c>
      <c r="F38" s="20">
        <f t="shared" si="0"/>
        <v>60954.37200000001</v>
      </c>
      <c r="G38" s="20">
        <f t="shared" si="1"/>
        <v>12389.1</v>
      </c>
      <c r="H38" s="20">
        <f t="shared" si="2"/>
        <v>60954.37200000001</v>
      </c>
    </row>
    <row r="39" spans="1:8" x14ac:dyDescent="0.2">
      <c r="A39" s="29">
        <v>12</v>
      </c>
      <c r="B39" s="32" t="s">
        <v>69</v>
      </c>
      <c r="C39" s="18" t="s">
        <v>15</v>
      </c>
      <c r="D39" s="19">
        <f>('[2]Оригинал Тариф с 01.07.25'!$T$10+'[2]Оригинал Тариф с 01.07.25'!$V$10)/2</f>
        <v>0.92500000000000004</v>
      </c>
      <c r="E39" s="20">
        <f>'[5]Грунина 4'!$G$9</f>
        <v>12389.1</v>
      </c>
      <c r="F39" s="20">
        <f t="shared" si="0"/>
        <v>137519.01</v>
      </c>
      <c r="G39" s="20">
        <f t="shared" si="1"/>
        <v>12389.1</v>
      </c>
      <c r="H39" s="20">
        <f t="shared" si="2"/>
        <v>137519.01</v>
      </c>
    </row>
    <row r="40" spans="1:8" ht="36" x14ac:dyDescent="0.2">
      <c r="A40" s="29">
        <v>13</v>
      </c>
      <c r="B40" s="32" t="s">
        <v>21</v>
      </c>
      <c r="C40" s="18" t="s">
        <v>15</v>
      </c>
      <c r="D40" s="19">
        <f>('[2]Оригинал Тариф с 01.07.25'!$Q$10+'[2]Оригинал Тариф с 01.07.25'!$S$10)/2</f>
        <v>2.89</v>
      </c>
      <c r="E40" s="20">
        <f>'[5]Грунина 4'!$G$9</f>
        <v>12389.1</v>
      </c>
      <c r="F40" s="20">
        <f t="shared" si="0"/>
        <v>429653.98800000001</v>
      </c>
      <c r="G40" s="20">
        <f t="shared" si="1"/>
        <v>12389.1</v>
      </c>
      <c r="H40" s="20">
        <f t="shared" si="2"/>
        <v>429653.98800000001</v>
      </c>
    </row>
    <row r="41" spans="1:8" x14ac:dyDescent="0.2">
      <c r="A41" s="29">
        <v>14</v>
      </c>
      <c r="B41" s="32" t="s">
        <v>70</v>
      </c>
      <c r="C41" s="18" t="s">
        <v>15</v>
      </c>
      <c r="D41" s="19">
        <f>('[2]Оригинал Тариф с 01.07.25'!$Z$10+'[2]Оригинал Тариф с 01.07.25'!$AB$10)/2</f>
        <v>5.5449999999999999</v>
      </c>
      <c r="E41" s="20">
        <f>'[5]Грунина 4'!$G$9</f>
        <v>12389.1</v>
      </c>
      <c r="F41" s="20">
        <f t="shared" si="0"/>
        <v>824370.71400000004</v>
      </c>
      <c r="G41" s="20">
        <f t="shared" si="1"/>
        <v>12389.1</v>
      </c>
      <c r="H41" s="20">
        <f t="shared" si="2"/>
        <v>824370.71400000004</v>
      </c>
    </row>
    <row r="42" spans="1:8" ht="12.75" customHeight="1" x14ac:dyDescent="0.2">
      <c r="A42" s="212" t="s">
        <v>6</v>
      </c>
      <c r="B42" s="213"/>
      <c r="C42" s="213"/>
      <c r="D42" s="214"/>
      <c r="E42" s="21"/>
      <c r="F42" s="21">
        <f>SUM(F28:F41)</f>
        <v>3170370.6900000004</v>
      </c>
      <c r="G42" s="21"/>
      <c r="H42" s="21">
        <f>SUM(H28:H41)</f>
        <v>3170370.6900000004</v>
      </c>
    </row>
    <row r="43" spans="1:8" ht="39" customHeight="1" x14ac:dyDescent="0.2">
      <c r="A43" s="155" t="s">
        <v>134</v>
      </c>
      <c r="B43" s="169"/>
      <c r="C43" s="169"/>
      <c r="D43" s="169"/>
      <c r="E43" s="169"/>
      <c r="F43" s="169"/>
      <c r="G43"/>
      <c r="H43"/>
    </row>
    <row r="44" spans="1:8" ht="33" customHeight="1" x14ac:dyDescent="0.2">
      <c r="A44" s="221" t="s">
        <v>135</v>
      </c>
      <c r="B44" s="221"/>
      <c r="C44" s="221"/>
      <c r="D44" s="221"/>
      <c r="E44" s="221"/>
      <c r="F44" s="54">
        <v>-1623092.8455000001</v>
      </c>
      <c r="G44"/>
      <c r="H44"/>
    </row>
    <row r="45" spans="1:8" ht="60" customHeight="1" x14ac:dyDescent="0.2">
      <c r="A45" s="221" t="s">
        <v>125</v>
      </c>
      <c r="B45" s="221"/>
      <c r="C45" s="221"/>
      <c r="D45" s="221"/>
      <c r="E45" s="221"/>
      <c r="F45" s="54">
        <v>580553.22599999991</v>
      </c>
      <c r="G45"/>
      <c r="H45"/>
    </row>
    <row r="46" spans="1:8" ht="30.75" customHeight="1" x14ac:dyDescent="0.2">
      <c r="A46" s="222" t="s">
        <v>142</v>
      </c>
      <c r="B46" s="223"/>
      <c r="C46" s="223"/>
      <c r="D46" s="223"/>
      <c r="E46" s="224"/>
      <c r="F46" s="54">
        <v>8731.7999999999993</v>
      </c>
      <c r="G46"/>
      <c r="H46"/>
    </row>
    <row r="47" spans="1:8" ht="30.75" customHeight="1" x14ac:dyDescent="0.2">
      <c r="A47" s="222" t="s">
        <v>126</v>
      </c>
      <c r="B47" s="223"/>
      <c r="C47" s="223"/>
      <c r="D47" s="223"/>
      <c r="E47" s="224"/>
      <c r="F47" s="54">
        <f>SUM(F44:F46)</f>
        <v>-1033807.8195000001</v>
      </c>
      <c r="G47"/>
      <c r="H47"/>
    </row>
    <row r="48" spans="1:8" ht="24.75" customHeight="1" x14ac:dyDescent="0.2">
      <c r="A48" s="221" t="s">
        <v>127</v>
      </c>
      <c r="B48" s="221"/>
      <c r="C48" s="221"/>
      <c r="D48" s="221"/>
      <c r="E48" s="221"/>
      <c r="F48" s="54">
        <v>2065781.2500000002</v>
      </c>
      <c r="G48"/>
      <c r="H48"/>
    </row>
    <row r="49" spans="1:8" ht="32.25" customHeight="1" x14ac:dyDescent="0.2">
      <c r="A49" s="221" t="s">
        <v>128</v>
      </c>
      <c r="B49" s="221"/>
      <c r="C49" s="221"/>
      <c r="D49" s="221"/>
      <c r="E49" s="221"/>
      <c r="F49" s="62">
        <f>F47-F48</f>
        <v>-3099589.0695000002</v>
      </c>
      <c r="G49"/>
      <c r="H49"/>
    </row>
    <row r="50" spans="1:8" ht="16.5" customHeight="1" x14ac:dyDescent="0.2">
      <c r="A50" s="40"/>
      <c r="B50" s="41"/>
      <c r="C50" s="41"/>
      <c r="D50" s="41"/>
      <c r="E50" s="41"/>
      <c r="F50" s="41"/>
      <c r="G50"/>
      <c r="H50"/>
    </row>
    <row r="51" spans="1:8" ht="145.35" customHeight="1" x14ac:dyDescent="0.2">
      <c r="A51" s="44" t="s">
        <v>1</v>
      </c>
      <c r="B51" s="45" t="s">
        <v>8</v>
      </c>
      <c r="C51" s="46" t="s">
        <v>41</v>
      </c>
      <c r="D51" s="1" t="s">
        <v>9</v>
      </c>
      <c r="E51" s="2" t="s">
        <v>42</v>
      </c>
      <c r="F51" s="2" t="s">
        <v>43</v>
      </c>
      <c r="G51"/>
      <c r="H51"/>
    </row>
    <row r="52" spans="1:8" ht="24.95" customHeight="1" x14ac:dyDescent="0.2">
      <c r="A52" s="60">
        <v>1</v>
      </c>
      <c r="B52" s="64" t="s">
        <v>192</v>
      </c>
      <c r="C52" s="141" t="s">
        <v>130</v>
      </c>
      <c r="D52" s="57">
        <v>770.49</v>
      </c>
      <c r="E52" s="57" t="s">
        <v>133</v>
      </c>
      <c r="F52" s="207" t="s">
        <v>131</v>
      </c>
      <c r="G52"/>
      <c r="H52"/>
    </row>
    <row r="53" spans="1:8" ht="28.5" customHeight="1" x14ac:dyDescent="0.2">
      <c r="A53" s="60">
        <v>2</v>
      </c>
      <c r="B53" s="63" t="s">
        <v>193</v>
      </c>
      <c r="C53" s="215"/>
      <c r="D53" s="57">
        <v>1006.49</v>
      </c>
      <c r="E53" s="57" t="s">
        <v>194</v>
      </c>
      <c r="F53" s="208"/>
      <c r="G53"/>
      <c r="H53"/>
    </row>
    <row r="54" spans="1:8" ht="24.95" customHeight="1" x14ac:dyDescent="0.2">
      <c r="A54" s="60">
        <v>3</v>
      </c>
      <c r="B54" s="63" t="s">
        <v>195</v>
      </c>
      <c r="C54" s="215"/>
      <c r="D54" s="57">
        <v>1764.5900000000001</v>
      </c>
      <c r="E54" s="57">
        <v>2.04</v>
      </c>
      <c r="F54" s="208"/>
      <c r="G54"/>
      <c r="H54"/>
    </row>
    <row r="55" spans="1:8" ht="24.95" customHeight="1" x14ac:dyDescent="0.2">
      <c r="A55" s="60">
        <v>4</v>
      </c>
      <c r="B55" s="63" t="s">
        <v>196</v>
      </c>
      <c r="C55" s="215"/>
      <c r="D55" s="57">
        <v>1762.6599999999999</v>
      </c>
      <c r="E55" s="57" t="s">
        <v>197</v>
      </c>
      <c r="F55" s="208"/>
      <c r="G55"/>
      <c r="H55"/>
    </row>
    <row r="56" spans="1:8" ht="24.95" customHeight="1" x14ac:dyDescent="0.2">
      <c r="A56" s="60">
        <v>5</v>
      </c>
      <c r="B56" s="63" t="s">
        <v>198</v>
      </c>
      <c r="C56" s="215"/>
      <c r="D56" s="57">
        <v>238.5</v>
      </c>
      <c r="E56" s="57"/>
      <c r="F56" s="208"/>
      <c r="G56"/>
      <c r="H56"/>
    </row>
    <row r="57" spans="1:8" ht="32.25" customHeight="1" x14ac:dyDescent="0.2">
      <c r="A57" s="60">
        <v>6</v>
      </c>
      <c r="B57" s="63" t="s">
        <v>199</v>
      </c>
      <c r="C57" s="215"/>
      <c r="D57" s="57">
        <v>127.55</v>
      </c>
      <c r="E57" s="57" t="s">
        <v>133</v>
      </c>
      <c r="F57" s="208"/>
      <c r="G57"/>
      <c r="H57"/>
    </row>
    <row r="58" spans="1:8" ht="44.25" customHeight="1" x14ac:dyDescent="0.2">
      <c r="A58" s="60">
        <v>7</v>
      </c>
      <c r="B58" s="63" t="s">
        <v>200</v>
      </c>
      <c r="C58" s="215"/>
      <c r="D58" s="57">
        <v>3315.39</v>
      </c>
      <c r="E58" s="57"/>
      <c r="F58" s="208"/>
      <c r="G58"/>
      <c r="H58"/>
    </row>
    <row r="59" spans="1:8" ht="24.95" customHeight="1" x14ac:dyDescent="0.2">
      <c r="A59" s="60">
        <v>8</v>
      </c>
      <c r="B59" s="63" t="s">
        <v>201</v>
      </c>
      <c r="C59" s="215"/>
      <c r="D59" s="57">
        <v>192893.52999999997</v>
      </c>
      <c r="E59" s="57" t="s">
        <v>202</v>
      </c>
      <c r="F59" s="208"/>
      <c r="G59"/>
      <c r="H59"/>
    </row>
    <row r="60" spans="1:8" ht="24.95" customHeight="1" x14ac:dyDescent="0.2">
      <c r="A60" s="60">
        <v>9</v>
      </c>
      <c r="B60" s="63" t="s">
        <v>203</v>
      </c>
      <c r="C60" s="215"/>
      <c r="D60" s="57">
        <v>1475393.46</v>
      </c>
      <c r="E60" s="57" t="s">
        <v>204</v>
      </c>
      <c r="F60" s="208"/>
      <c r="G60"/>
      <c r="H60"/>
    </row>
    <row r="61" spans="1:8" ht="29.25" customHeight="1" x14ac:dyDescent="0.2">
      <c r="A61" s="60">
        <v>10</v>
      </c>
      <c r="B61" s="63" t="s">
        <v>205</v>
      </c>
      <c r="C61" s="215"/>
      <c r="D61" s="57">
        <v>133603.37</v>
      </c>
      <c r="E61" s="57" t="s">
        <v>206</v>
      </c>
      <c r="F61" s="208"/>
      <c r="G61"/>
      <c r="H61"/>
    </row>
    <row r="62" spans="1:8" ht="24.95" customHeight="1" x14ac:dyDescent="0.2">
      <c r="A62" s="60">
        <v>11</v>
      </c>
      <c r="B62" s="63" t="s">
        <v>207</v>
      </c>
      <c r="C62" s="215"/>
      <c r="D62" s="57">
        <v>5822.4</v>
      </c>
      <c r="E62" s="57"/>
      <c r="F62" s="208"/>
      <c r="G62"/>
      <c r="H62"/>
    </row>
    <row r="63" spans="1:8" ht="24.95" customHeight="1" x14ac:dyDescent="0.2">
      <c r="A63" s="60">
        <v>12</v>
      </c>
      <c r="B63" s="63" t="s">
        <v>208</v>
      </c>
      <c r="C63" s="215"/>
      <c r="D63" s="57">
        <v>958.89</v>
      </c>
      <c r="E63" s="57" t="s">
        <v>188</v>
      </c>
      <c r="F63" s="208"/>
      <c r="G63"/>
      <c r="H63"/>
    </row>
    <row r="64" spans="1:8" ht="64.5" customHeight="1" x14ac:dyDescent="0.2">
      <c r="A64" s="60">
        <v>13</v>
      </c>
      <c r="B64" s="63" t="s">
        <v>209</v>
      </c>
      <c r="C64" s="215"/>
      <c r="D64" s="57">
        <v>123028.39</v>
      </c>
      <c r="E64" s="57" t="s">
        <v>210</v>
      </c>
      <c r="F64" s="208"/>
      <c r="G64"/>
      <c r="H64"/>
    </row>
    <row r="65" spans="1:8" ht="70.5" customHeight="1" x14ac:dyDescent="0.2">
      <c r="A65" s="60">
        <v>14</v>
      </c>
      <c r="B65" s="64" t="s">
        <v>211</v>
      </c>
      <c r="C65" s="215"/>
      <c r="D65" s="57">
        <v>25674.5</v>
      </c>
      <c r="E65" s="57" t="s">
        <v>212</v>
      </c>
      <c r="F65" s="208"/>
      <c r="G65"/>
      <c r="H65"/>
    </row>
    <row r="66" spans="1:8" ht="24.95" customHeight="1" x14ac:dyDescent="0.2">
      <c r="A66" s="60">
        <v>15</v>
      </c>
      <c r="B66" s="63" t="s">
        <v>213</v>
      </c>
      <c r="C66" s="215"/>
      <c r="D66" s="57">
        <v>5827.95</v>
      </c>
      <c r="E66" s="57" t="s">
        <v>214</v>
      </c>
      <c r="F66" s="208"/>
      <c r="G66"/>
      <c r="H66"/>
    </row>
    <row r="67" spans="1:8" ht="24.95" customHeight="1" x14ac:dyDescent="0.2">
      <c r="A67" s="60">
        <v>16</v>
      </c>
      <c r="B67" s="63" t="s">
        <v>129</v>
      </c>
      <c r="C67" s="215"/>
      <c r="D67" s="57">
        <v>1200</v>
      </c>
      <c r="E67" s="57"/>
      <c r="F67" s="208"/>
      <c r="G67"/>
      <c r="H67"/>
    </row>
    <row r="68" spans="1:8" ht="162.75" customHeight="1" x14ac:dyDescent="0.2">
      <c r="A68" s="60">
        <v>17</v>
      </c>
      <c r="B68" s="63" t="s">
        <v>215</v>
      </c>
      <c r="C68" s="215"/>
      <c r="D68" s="57">
        <v>32004.029999999995</v>
      </c>
      <c r="E68" s="57" t="s">
        <v>216</v>
      </c>
      <c r="F68" s="208"/>
      <c r="G68"/>
      <c r="H68"/>
    </row>
    <row r="69" spans="1:8" ht="24.95" customHeight="1" x14ac:dyDescent="0.2">
      <c r="A69" s="60">
        <v>18</v>
      </c>
      <c r="B69" s="63" t="s">
        <v>217</v>
      </c>
      <c r="C69" s="215"/>
      <c r="D69" s="57">
        <v>41430.439999999995</v>
      </c>
      <c r="E69" s="57" t="s">
        <v>218</v>
      </c>
      <c r="F69" s="208"/>
      <c r="G69"/>
      <c r="H69"/>
    </row>
    <row r="70" spans="1:8" ht="24.95" customHeight="1" x14ac:dyDescent="0.2">
      <c r="A70" s="60">
        <v>19</v>
      </c>
      <c r="B70" s="63" t="s">
        <v>219</v>
      </c>
      <c r="C70" s="216"/>
      <c r="D70" s="57">
        <v>18958.62</v>
      </c>
      <c r="E70" s="57"/>
      <c r="F70" s="209"/>
      <c r="G70"/>
      <c r="H70"/>
    </row>
    <row r="71" spans="1:8" ht="24.95" customHeight="1" x14ac:dyDescent="0.2">
      <c r="A71" s="146" t="s">
        <v>6</v>
      </c>
      <c r="B71" s="148"/>
      <c r="C71" s="52"/>
      <c r="D71" s="53">
        <f>SUM(D52:D70)</f>
        <v>2065781.2499999995</v>
      </c>
      <c r="E71" s="61"/>
      <c r="F71" s="12"/>
      <c r="G71"/>
      <c r="H71"/>
    </row>
    <row r="72" spans="1:8" ht="19.5" customHeight="1" x14ac:dyDescent="0.2">
      <c r="A72" s="169" t="s">
        <v>59</v>
      </c>
      <c r="B72" s="169"/>
      <c r="C72" s="169"/>
      <c r="D72" s="169"/>
      <c r="E72" s="169"/>
      <c r="F72" s="169"/>
      <c r="G72" s="169"/>
      <c r="H72" s="169"/>
    </row>
    <row r="73" spans="1:8" ht="35.25" customHeight="1" x14ac:dyDescent="0.2">
      <c r="A73" s="10"/>
      <c r="B73" s="10"/>
      <c r="C73" s="10"/>
      <c r="D73" s="10"/>
      <c r="E73" s="10"/>
      <c r="F73" s="10"/>
      <c r="G73" s="33">
        <f>'[1]Оригинал Тариф с 01.07.25'!$BK$10</f>
        <v>753009.49800000002</v>
      </c>
      <c r="H73" s="10"/>
    </row>
    <row r="74" spans="1:8" ht="24.95" customHeight="1" x14ac:dyDescent="0.2">
      <c r="A74" s="155" t="s">
        <v>28</v>
      </c>
      <c r="B74" s="155"/>
      <c r="C74" s="155"/>
      <c r="D74" s="155"/>
      <c r="E74" s="155"/>
      <c r="F74" s="155"/>
      <c r="G74" s="155"/>
      <c r="H74" s="155"/>
    </row>
    <row r="75" spans="1:8" ht="24.95" customHeight="1" x14ac:dyDescent="0.2">
      <c r="A75" s="6" t="s">
        <v>29</v>
      </c>
      <c r="B75" s="157" t="s">
        <v>30</v>
      </c>
      <c r="C75" s="159"/>
      <c r="D75" s="157" t="s">
        <v>31</v>
      </c>
      <c r="E75" s="159"/>
      <c r="F75" s="157" t="s">
        <v>32</v>
      </c>
      <c r="G75" s="159"/>
    </row>
    <row r="76" spans="1:8" ht="24.95" customHeight="1" x14ac:dyDescent="0.2">
      <c r="A76" s="4">
        <v>1</v>
      </c>
      <c r="B76" s="162">
        <v>2</v>
      </c>
      <c r="C76" s="163"/>
      <c r="D76" s="162">
        <v>3</v>
      </c>
      <c r="E76" s="163"/>
      <c r="F76" s="162">
        <v>4</v>
      </c>
      <c r="G76" s="163"/>
    </row>
    <row r="77" spans="1:8" ht="12.75" customHeight="1" x14ac:dyDescent="0.2">
      <c r="A77" s="6"/>
      <c r="B77" s="162">
        <v>5</v>
      </c>
      <c r="C77" s="163"/>
      <c r="D77" s="162">
        <v>2</v>
      </c>
      <c r="E77" s="163"/>
      <c r="F77" s="153">
        <v>101585</v>
      </c>
      <c r="G77" s="154"/>
    </row>
    <row r="78" spans="1:8" ht="107.25" customHeight="1" x14ac:dyDescent="0.2">
      <c r="A78" s="155" t="s">
        <v>33</v>
      </c>
      <c r="B78" s="155"/>
      <c r="C78" s="155"/>
      <c r="D78" s="155"/>
      <c r="E78" s="155"/>
      <c r="F78" s="155"/>
      <c r="G78" s="155"/>
      <c r="H78" s="155"/>
    </row>
    <row r="79" spans="1:8" ht="15.75" x14ac:dyDescent="0.2">
      <c r="A79" s="5"/>
    </row>
    <row r="80" spans="1:8" ht="78.75" x14ac:dyDescent="0.2">
      <c r="A80" s="6" t="s">
        <v>29</v>
      </c>
      <c r="B80" s="156" t="s">
        <v>34</v>
      </c>
      <c r="C80" s="156"/>
      <c r="D80" s="156" t="s">
        <v>35</v>
      </c>
      <c r="E80" s="156"/>
      <c r="F80" s="6" t="s">
        <v>36</v>
      </c>
      <c r="G80" s="6" t="s">
        <v>37</v>
      </c>
      <c r="H80" s="4" t="s">
        <v>38</v>
      </c>
    </row>
    <row r="81" spans="1:8" ht="15.75" x14ac:dyDescent="0.2">
      <c r="A81" s="6">
        <v>1</v>
      </c>
      <c r="B81" s="156">
        <v>2</v>
      </c>
      <c r="C81" s="156"/>
      <c r="D81" s="156">
        <v>3</v>
      </c>
      <c r="E81" s="156"/>
      <c r="F81" s="6">
        <v>4</v>
      </c>
      <c r="G81" s="6">
        <v>5</v>
      </c>
      <c r="H81" s="4">
        <v>6</v>
      </c>
    </row>
    <row r="82" spans="1:8" ht="47.25" customHeight="1" x14ac:dyDescent="0.2">
      <c r="A82" s="6">
        <v>1</v>
      </c>
      <c r="B82" s="156" t="s">
        <v>39</v>
      </c>
      <c r="C82" s="156"/>
      <c r="D82" s="164">
        <v>578376.98</v>
      </c>
      <c r="E82" s="164"/>
      <c r="F82" s="4">
        <v>4671407.33</v>
      </c>
      <c r="G82" s="4">
        <v>4675269.55</v>
      </c>
      <c r="H82" s="4">
        <f>F82-G82+D82</f>
        <v>574514.76000000024</v>
      </c>
    </row>
    <row r="83" spans="1:8" ht="44.25" customHeight="1" x14ac:dyDescent="0.2">
      <c r="A83" s="6">
        <v>2</v>
      </c>
      <c r="B83" s="156" t="s">
        <v>40</v>
      </c>
      <c r="C83" s="156"/>
      <c r="D83" s="160">
        <v>211075.87</v>
      </c>
      <c r="E83" s="161"/>
      <c r="F83" s="4">
        <v>74413.59</v>
      </c>
      <c r="G83" s="4">
        <v>54477.94</v>
      </c>
      <c r="H83" s="4">
        <f>F83-G83+D83</f>
        <v>231011.52</v>
      </c>
    </row>
    <row r="84" spans="1:8" ht="15.75" customHeight="1" x14ac:dyDescent="0.2">
      <c r="A84" s="157" t="s">
        <v>22</v>
      </c>
      <c r="B84" s="158"/>
      <c r="C84" s="159"/>
      <c r="D84" s="165"/>
      <c r="E84" s="165"/>
      <c r="F84" s="6"/>
      <c r="G84" s="6"/>
      <c r="H84" s="4"/>
    </row>
    <row r="88" spans="1:8" x14ac:dyDescent="0.2">
      <c r="B88" s="140"/>
      <c r="C88" s="139"/>
    </row>
    <row r="89" spans="1:8" x14ac:dyDescent="0.2">
      <c r="B89" s="140"/>
      <c r="C89" s="139"/>
    </row>
    <row r="90" spans="1:8" x14ac:dyDescent="0.2">
      <c r="C90" s="135"/>
    </row>
    <row r="91" spans="1:8" x14ac:dyDescent="0.2">
      <c r="C91" s="135"/>
    </row>
  </sheetData>
  <mergeCells count="61">
    <mergeCell ref="A12:H12"/>
    <mergeCell ref="G1:H1"/>
    <mergeCell ref="G2:H2"/>
    <mergeCell ref="G3:H3"/>
    <mergeCell ref="G4:H4"/>
    <mergeCell ref="G5:H5"/>
    <mergeCell ref="A6:H6"/>
    <mergeCell ref="A7:H7"/>
    <mergeCell ref="A8:H8"/>
    <mergeCell ref="A9:H9"/>
    <mergeCell ref="A10:H10"/>
    <mergeCell ref="A11:H11"/>
    <mergeCell ref="A19:H19"/>
    <mergeCell ref="A20:H20"/>
    <mergeCell ref="A23:H23"/>
    <mergeCell ref="A25:H25"/>
    <mergeCell ref="A13:H13"/>
    <mergeCell ref="A14:H14"/>
    <mergeCell ref="A15:H15"/>
    <mergeCell ref="A16:H16"/>
    <mergeCell ref="A17:H17"/>
    <mergeCell ref="A18:H18"/>
    <mergeCell ref="A74:H74"/>
    <mergeCell ref="B75:C75"/>
    <mergeCell ref="D75:E75"/>
    <mergeCell ref="F75:G75"/>
    <mergeCell ref="B76:C76"/>
    <mergeCell ref="D76:E76"/>
    <mergeCell ref="F76:G76"/>
    <mergeCell ref="D77:E77"/>
    <mergeCell ref="F77:G77"/>
    <mergeCell ref="A78:H78"/>
    <mergeCell ref="B80:C80"/>
    <mergeCell ref="D80:E80"/>
    <mergeCell ref="A84:C84"/>
    <mergeCell ref="D84:E84"/>
    <mergeCell ref="G26:H26"/>
    <mergeCell ref="A42:D42"/>
    <mergeCell ref="A26:A27"/>
    <mergeCell ref="B26:B27"/>
    <mergeCell ref="C26:C27"/>
    <mergeCell ref="D26:D27"/>
    <mergeCell ref="E26:F26"/>
    <mergeCell ref="B81:C81"/>
    <mergeCell ref="D81:E81"/>
    <mergeCell ref="B82:C82"/>
    <mergeCell ref="D82:E82"/>
    <mergeCell ref="B83:C83"/>
    <mergeCell ref="D83:E83"/>
    <mergeCell ref="B77:C77"/>
    <mergeCell ref="A43:F43"/>
    <mergeCell ref="A44:E44"/>
    <mergeCell ref="A45:E45"/>
    <mergeCell ref="A46:E46"/>
    <mergeCell ref="A47:E47"/>
    <mergeCell ref="C52:C70"/>
    <mergeCell ref="F52:F70"/>
    <mergeCell ref="A71:B71"/>
    <mergeCell ref="A72:H72"/>
    <mergeCell ref="A48:E48"/>
    <mergeCell ref="A49:E49"/>
  </mergeCells>
  <pageMargins left="0.7" right="0.7" top="0.75" bottom="0.75" header="0.3" footer="0.3"/>
  <pageSetup paperSize="9" scale="58"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E0C49-7EF9-46BF-AFDA-00283B51D5BB}">
  <sheetPr>
    <pageSetUpPr fitToPage="1"/>
  </sheetPr>
  <dimension ref="A1:K75"/>
  <sheetViews>
    <sheetView topLeftCell="A60" zoomScale="86" zoomScaleNormal="86" workbookViewId="0">
      <selection activeCell="B72" sqref="B72:C76"/>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19.83203125" style="7" customWidth="1"/>
  </cols>
  <sheetData>
    <row r="1" spans="1:8" s="13" customFormat="1" ht="18.75" x14ac:dyDescent="0.3">
      <c r="G1" s="173" t="s">
        <v>44</v>
      </c>
      <c r="H1" s="173"/>
    </row>
    <row r="2" spans="1:8" s="13" customFormat="1" ht="18.75" x14ac:dyDescent="0.3">
      <c r="G2" s="173" t="s">
        <v>45</v>
      </c>
      <c r="H2" s="173"/>
    </row>
    <row r="3" spans="1:8" s="13" customFormat="1" ht="18.75" x14ac:dyDescent="0.3">
      <c r="G3" s="173" t="s">
        <v>46</v>
      </c>
      <c r="H3" s="173"/>
    </row>
    <row r="4" spans="1:8" s="14" customFormat="1" ht="18.75" x14ac:dyDescent="0.3">
      <c r="G4" s="173" t="s">
        <v>47</v>
      </c>
      <c r="H4" s="173"/>
    </row>
    <row r="5" spans="1:8" s="14" customFormat="1" ht="33.75" customHeight="1" x14ac:dyDescent="0.3">
      <c r="G5" s="174" t="s">
        <v>52</v>
      </c>
      <c r="H5" s="174"/>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74</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01.07.25'!$D$11</f>
        <v>3497.54</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01.07.25'!$AC$11+'[2]Оригинал Тариф с 01.07.25'!$AE$11)/2</f>
        <v>0.495</v>
      </c>
      <c r="E28" s="20">
        <f>'[6]Грунина 5'!$G$9</f>
        <v>3497.54</v>
      </c>
      <c r="F28" s="20">
        <f>D28*E28*12</f>
        <v>20775.387600000002</v>
      </c>
      <c r="G28" s="20">
        <f>E28</f>
        <v>3497.54</v>
      </c>
      <c r="H28" s="20">
        <f>D28*G28*12</f>
        <v>20775.387600000002</v>
      </c>
    </row>
    <row r="29" spans="1:8" ht="25.5" x14ac:dyDescent="0.2">
      <c r="A29" s="29">
        <v>2</v>
      </c>
      <c r="B29" s="30" t="s">
        <v>67</v>
      </c>
      <c r="C29" s="18" t="s">
        <v>15</v>
      </c>
      <c r="D29" s="19">
        <f>('[2]Оригинал Тариф с 01.07.25'!$K$11+'[2]Оригинал Тариф с 01.07.25'!$M$11)/2</f>
        <v>0.185</v>
      </c>
      <c r="E29" s="20">
        <f>'[6]Грунина 5'!$G$9</f>
        <v>3497.54</v>
      </c>
      <c r="F29" s="20">
        <f t="shared" ref="F29:F39" si="0">D29*E29*12</f>
        <v>7764.5388000000003</v>
      </c>
      <c r="G29" s="20">
        <f t="shared" ref="G29:G39" si="1">E29</f>
        <v>3497.54</v>
      </c>
      <c r="H29" s="20">
        <f t="shared" ref="H29:H39" si="2">D29*G29*12</f>
        <v>7764.5388000000003</v>
      </c>
    </row>
    <row r="30" spans="1:8" ht="25.5" x14ac:dyDescent="0.2">
      <c r="A30" s="29">
        <v>3</v>
      </c>
      <c r="B30" s="30" t="s">
        <v>12</v>
      </c>
      <c r="C30" s="18" t="s">
        <v>15</v>
      </c>
      <c r="D30" s="19">
        <f>('[2]Оригинал Тариф с 01.07.25'!$AX$11+'[2]Оригинал Тариф с 01.07.25'!$AZ$11)/2</f>
        <v>1.5249999999999999</v>
      </c>
      <c r="E30" s="20">
        <f>'[6]Грунина 5'!$G$9</f>
        <v>3497.54</v>
      </c>
      <c r="F30" s="20">
        <f t="shared" si="0"/>
        <v>64004.981999999996</v>
      </c>
      <c r="G30" s="20">
        <f t="shared" si="1"/>
        <v>3497.54</v>
      </c>
      <c r="H30" s="20">
        <f t="shared" si="2"/>
        <v>64004.981999999996</v>
      </c>
    </row>
    <row r="31" spans="1:8" ht="26.25" customHeight="1" x14ac:dyDescent="0.2">
      <c r="A31" s="29">
        <v>4</v>
      </c>
      <c r="B31" s="30" t="s">
        <v>13</v>
      </c>
      <c r="C31" s="18" t="s">
        <v>15</v>
      </c>
      <c r="D31" s="19">
        <f>('[2]Оригинал Тариф с 01.07.25'!$N$11+'[2]Оригинал Тариф с 01.07.25'!$P$11)/2</f>
        <v>2.89</v>
      </c>
      <c r="E31" s="20">
        <f>'[6]Грунина 5'!$G$9</f>
        <v>3497.54</v>
      </c>
      <c r="F31" s="20">
        <f t="shared" si="0"/>
        <v>121294.68720000001</v>
      </c>
      <c r="G31" s="20">
        <f t="shared" si="1"/>
        <v>3497.54</v>
      </c>
      <c r="H31" s="20">
        <f t="shared" si="2"/>
        <v>121294.68720000001</v>
      </c>
    </row>
    <row r="32" spans="1:8" ht="25.5" x14ac:dyDescent="0.2">
      <c r="A32" s="29">
        <v>5</v>
      </c>
      <c r="B32" s="30" t="s">
        <v>23</v>
      </c>
      <c r="C32" s="18" t="s">
        <v>15</v>
      </c>
      <c r="D32" s="19">
        <f>('[2]Оригинал Тариф с 01.07.25'!$H$11+'[2]Оригинал Тариф с 01.07.25'!$J$11)/2</f>
        <v>1.23</v>
      </c>
      <c r="E32" s="20">
        <f>'[6]Грунина 5'!$G$9</f>
        <v>3497.54</v>
      </c>
      <c r="F32" s="20">
        <f t="shared" si="0"/>
        <v>51623.690399999992</v>
      </c>
      <c r="G32" s="20">
        <f t="shared" si="1"/>
        <v>3497.54</v>
      </c>
      <c r="H32" s="20">
        <f t="shared" si="2"/>
        <v>51623.690399999992</v>
      </c>
    </row>
    <row r="33" spans="1:11" ht="76.5" x14ac:dyDescent="0.2">
      <c r="A33" s="29">
        <v>6</v>
      </c>
      <c r="B33" s="30" t="s">
        <v>17</v>
      </c>
      <c r="C33" s="18" t="s">
        <v>15</v>
      </c>
      <c r="D33" s="19">
        <f>('[2]Оригинал Тариф с 01.07.25'!$W$11+'[2]Оригинал Тариф с 01.07.25'!$Y$11)/2</f>
        <v>1.1099999999999999</v>
      </c>
      <c r="E33" s="20">
        <f>'[6]Грунина 5'!$G$9</f>
        <v>3497.54</v>
      </c>
      <c r="F33" s="20">
        <f t="shared" si="0"/>
        <v>46587.232799999998</v>
      </c>
      <c r="G33" s="20">
        <f t="shared" si="1"/>
        <v>3497.54</v>
      </c>
      <c r="H33" s="20">
        <f t="shared" si="2"/>
        <v>46587.232799999998</v>
      </c>
    </row>
    <row r="34" spans="1:11" ht="76.5" x14ac:dyDescent="0.2">
      <c r="A34" s="29">
        <v>7</v>
      </c>
      <c r="B34" s="30" t="s">
        <v>18</v>
      </c>
      <c r="C34" s="18" t="s">
        <v>15</v>
      </c>
      <c r="D34" s="19">
        <f>('[2]Оригинал Тариф с 01.07.25'!$AI$11+'[2]Оригинал Тариф с 01.07.25'!$AK$11)/2</f>
        <v>1.75</v>
      </c>
      <c r="E34" s="20">
        <f>'[6]Грунина 5'!$G$9</f>
        <v>3497.54</v>
      </c>
      <c r="F34" s="20">
        <f t="shared" si="0"/>
        <v>73448.34</v>
      </c>
      <c r="G34" s="20">
        <f t="shared" si="1"/>
        <v>3497.54</v>
      </c>
      <c r="H34" s="20">
        <f t="shared" si="2"/>
        <v>73448.34</v>
      </c>
    </row>
    <row r="35" spans="1:11" ht="76.5" x14ac:dyDescent="0.2">
      <c r="A35" s="29">
        <v>8</v>
      </c>
      <c r="B35" s="30" t="s">
        <v>19</v>
      </c>
      <c r="C35" s="18" t="s">
        <v>15</v>
      </c>
      <c r="D35" s="19">
        <f>('[2]Оригинал Тариф с 01.07.25'!$AO$11+'[2]Оригинал Тариф с 01.07.25'!$AQ$11)/2</f>
        <v>0.38</v>
      </c>
      <c r="E35" s="20">
        <f>'[6]Грунина 5'!$G$9</f>
        <v>3497.54</v>
      </c>
      <c r="F35" s="20">
        <f t="shared" si="0"/>
        <v>15948.7824</v>
      </c>
      <c r="G35" s="20">
        <f t="shared" si="1"/>
        <v>3497.54</v>
      </c>
      <c r="H35" s="20">
        <f t="shared" si="2"/>
        <v>15948.7824</v>
      </c>
    </row>
    <row r="36" spans="1:11" ht="64.5" customHeight="1" x14ac:dyDescent="0.2">
      <c r="A36" s="29">
        <v>9</v>
      </c>
      <c r="B36" s="30" t="s">
        <v>20</v>
      </c>
      <c r="C36" s="18" t="s">
        <v>15</v>
      </c>
      <c r="D36" s="19">
        <f>('[2]Оригинал Тариф с 01.07.25'!$AR$11+'[2]Оригинал Тариф с 01.07.25'!$AT$11)/2</f>
        <v>0.13500000000000001</v>
      </c>
      <c r="E36" s="20">
        <f>'[6]Грунина 5'!$G$9</f>
        <v>3497.54</v>
      </c>
      <c r="F36" s="20">
        <f t="shared" si="0"/>
        <v>5666.0148000000008</v>
      </c>
      <c r="G36" s="20">
        <f t="shared" si="1"/>
        <v>3497.54</v>
      </c>
      <c r="H36" s="20">
        <f t="shared" si="2"/>
        <v>5666.0148000000008</v>
      </c>
    </row>
    <row r="37" spans="1:11" ht="76.5" x14ac:dyDescent="0.2">
      <c r="A37" s="29">
        <v>10</v>
      </c>
      <c r="B37" s="30" t="s">
        <v>68</v>
      </c>
      <c r="C37" s="18" t="s">
        <v>15</v>
      </c>
      <c r="D37" s="19">
        <f>('[2]Оригинал Тариф с 01.07.25'!$AL$11+'[2]Оригинал Тариф с 01.07.25'!$AN$11)/2</f>
        <v>0.52500000000000002</v>
      </c>
      <c r="E37" s="20">
        <f>'[6]Грунина 5'!$G$9</f>
        <v>3497.54</v>
      </c>
      <c r="F37" s="20">
        <f t="shared" si="0"/>
        <v>22034.502</v>
      </c>
      <c r="G37" s="20">
        <f t="shared" si="1"/>
        <v>3497.54</v>
      </c>
      <c r="H37" s="20">
        <f t="shared" si="2"/>
        <v>22034.502</v>
      </c>
    </row>
    <row r="38" spans="1:11" ht="25.5" x14ac:dyDescent="0.2">
      <c r="A38" s="29">
        <v>11</v>
      </c>
      <c r="B38" s="30" t="s">
        <v>14</v>
      </c>
      <c r="C38" s="18" t="s">
        <v>15</v>
      </c>
      <c r="D38" s="19">
        <f>('[2]Оригинал Тариф с 01.07.25'!$AF$11+'[2]Оригинал Тариф с 01.07.25'!$AH$11)/2</f>
        <v>0.505</v>
      </c>
      <c r="E38" s="20">
        <f>'[6]Грунина 5'!$G$9</f>
        <v>3497.54</v>
      </c>
      <c r="F38" s="20">
        <f t="shared" si="0"/>
        <v>21195.092399999998</v>
      </c>
      <c r="G38" s="20">
        <f t="shared" si="1"/>
        <v>3497.54</v>
      </c>
      <c r="H38" s="20">
        <f t="shared" si="2"/>
        <v>21195.092399999998</v>
      </c>
    </row>
    <row r="39" spans="1:11" ht="38.25" x14ac:dyDescent="0.2">
      <c r="A39" s="29">
        <v>12</v>
      </c>
      <c r="B39" s="30" t="s">
        <v>21</v>
      </c>
      <c r="C39" s="18" t="s">
        <v>15</v>
      </c>
      <c r="D39" s="19">
        <f>('[2]Оригинал Тариф с 01.07.25'!$Q$11+'[2]Оригинал Тариф с 01.07.25'!$S$11)/2</f>
        <v>2.7800000000000002</v>
      </c>
      <c r="E39" s="20">
        <f>'[6]Грунина 5'!$G$9</f>
        <v>3497.54</v>
      </c>
      <c r="F39" s="20">
        <f t="shared" si="0"/>
        <v>116677.9344</v>
      </c>
      <c r="G39" s="20">
        <f t="shared" si="1"/>
        <v>3497.54</v>
      </c>
      <c r="H39" s="20">
        <f t="shared" si="2"/>
        <v>116677.9344</v>
      </c>
    </row>
    <row r="40" spans="1:11" ht="12.75" customHeight="1" x14ac:dyDescent="0.2">
      <c r="A40" s="212" t="s">
        <v>6</v>
      </c>
      <c r="B40" s="213"/>
      <c r="C40" s="213"/>
      <c r="D40" s="214"/>
      <c r="E40" s="21"/>
      <c r="F40" s="21">
        <f>SUM(F28:F39)</f>
        <v>567021.18479999993</v>
      </c>
      <c r="G40" s="21"/>
      <c r="H40" s="21">
        <f>SUM(H28:H39)</f>
        <v>567021.18479999993</v>
      </c>
    </row>
    <row r="41" spans="1:11" x14ac:dyDescent="0.2">
      <c r="A41"/>
      <c r="B41"/>
      <c r="C41"/>
      <c r="D41"/>
      <c r="E41"/>
      <c r="F41"/>
      <c r="G41"/>
      <c r="H41"/>
    </row>
    <row r="42" spans="1:11" ht="39" customHeight="1" x14ac:dyDescent="0.2">
      <c r="A42" s="155" t="s">
        <v>134</v>
      </c>
      <c r="B42" s="169"/>
      <c r="C42" s="169"/>
      <c r="D42" s="169"/>
      <c r="E42" s="169"/>
      <c r="F42" s="169"/>
      <c r="G42"/>
      <c r="H42"/>
    </row>
    <row r="43" spans="1:11" ht="36.75" customHeight="1" x14ac:dyDescent="0.2">
      <c r="A43" s="221" t="s">
        <v>135</v>
      </c>
      <c r="B43" s="221"/>
      <c r="C43" s="221"/>
      <c r="D43" s="221"/>
      <c r="E43" s="221"/>
      <c r="F43" s="54">
        <v>-143758.83420000016</v>
      </c>
      <c r="G43"/>
      <c r="H43"/>
    </row>
    <row r="44" spans="1:11" ht="64.5" customHeight="1" x14ac:dyDescent="0.2">
      <c r="A44" s="221" t="s">
        <v>125</v>
      </c>
      <c r="B44" s="221"/>
      <c r="C44" s="221"/>
      <c r="D44" s="221"/>
      <c r="E44" s="221"/>
      <c r="F44" s="54">
        <v>117517.34399999998</v>
      </c>
      <c r="G44"/>
      <c r="H44" s="43"/>
      <c r="I44" s="43"/>
      <c r="J44" s="43"/>
      <c r="K44" s="43"/>
    </row>
    <row r="45" spans="1:11" ht="42" customHeight="1" x14ac:dyDescent="0.2">
      <c r="A45" s="222" t="s">
        <v>126</v>
      </c>
      <c r="B45" s="223"/>
      <c r="C45" s="223"/>
      <c r="D45" s="223"/>
      <c r="E45" s="224"/>
      <c r="F45" s="54">
        <f>SUM(F43:F44)</f>
        <v>-26241.490200000175</v>
      </c>
      <c r="G45"/>
      <c r="H45" s="43"/>
      <c r="I45" s="43"/>
      <c r="J45" s="43"/>
      <c r="K45" s="43"/>
    </row>
    <row r="46" spans="1:11" ht="24.75" customHeight="1" x14ac:dyDescent="0.2">
      <c r="A46" s="221" t="s">
        <v>127</v>
      </c>
      <c r="B46" s="221"/>
      <c r="C46" s="221"/>
      <c r="D46" s="221"/>
      <c r="E46" s="221"/>
      <c r="F46" s="54">
        <v>19627.900000000001</v>
      </c>
      <c r="G46"/>
      <c r="H46"/>
    </row>
    <row r="47" spans="1:11" ht="41.25" customHeight="1" x14ac:dyDescent="0.2">
      <c r="A47" s="221" t="s">
        <v>128</v>
      </c>
      <c r="B47" s="221"/>
      <c r="C47" s="221"/>
      <c r="D47" s="221"/>
      <c r="E47" s="221"/>
      <c r="F47" s="62">
        <f>F45-F46</f>
        <v>-45869.390200000176</v>
      </c>
      <c r="G47"/>
      <c r="H47"/>
    </row>
    <row r="48" spans="1:11" ht="16.5" customHeight="1" x14ac:dyDescent="0.2">
      <c r="A48" s="40"/>
      <c r="B48" s="41"/>
      <c r="C48" s="41"/>
      <c r="D48" s="41"/>
      <c r="E48" s="41"/>
      <c r="F48" s="41"/>
      <c r="G48"/>
      <c r="H48"/>
    </row>
    <row r="49" spans="1:8" ht="145.35" customHeight="1" x14ac:dyDescent="0.2">
      <c r="A49" s="44" t="s">
        <v>1</v>
      </c>
      <c r="B49" s="45" t="s">
        <v>8</v>
      </c>
      <c r="C49" s="46" t="s">
        <v>41</v>
      </c>
      <c r="D49" s="1" t="s">
        <v>9</v>
      </c>
      <c r="E49" s="2" t="s">
        <v>42</v>
      </c>
      <c r="F49" s="2" t="s">
        <v>43</v>
      </c>
      <c r="G49"/>
      <c r="H49"/>
    </row>
    <row r="50" spans="1:8" ht="24.95" customHeight="1" x14ac:dyDescent="0.2">
      <c r="A50" s="60">
        <v>1</v>
      </c>
      <c r="B50" s="68" t="s">
        <v>220</v>
      </c>
      <c r="C50" s="141" t="s">
        <v>130</v>
      </c>
      <c r="D50" s="57">
        <v>1699.17</v>
      </c>
      <c r="E50" s="57"/>
      <c r="F50" s="207" t="s">
        <v>131</v>
      </c>
      <c r="G50"/>
    </row>
    <row r="51" spans="1:8" ht="46.5" customHeight="1" x14ac:dyDescent="0.2">
      <c r="A51" s="60">
        <v>2</v>
      </c>
      <c r="B51" s="68" t="s">
        <v>221</v>
      </c>
      <c r="C51" s="215"/>
      <c r="D51" s="57">
        <v>5177.7</v>
      </c>
      <c r="E51" s="18" t="s">
        <v>222</v>
      </c>
      <c r="F51" s="208"/>
      <c r="G51"/>
    </row>
    <row r="52" spans="1:8" ht="24.95" customHeight="1" x14ac:dyDescent="0.2">
      <c r="A52" s="60">
        <v>3</v>
      </c>
      <c r="B52" s="68" t="s">
        <v>223</v>
      </c>
      <c r="C52" s="215"/>
      <c r="D52" s="57">
        <v>971.22</v>
      </c>
      <c r="E52" s="18" t="s">
        <v>133</v>
      </c>
      <c r="F52" s="208"/>
      <c r="G52"/>
    </row>
    <row r="53" spans="1:8" ht="24.95" customHeight="1" x14ac:dyDescent="0.2">
      <c r="A53" s="60">
        <v>4</v>
      </c>
      <c r="B53" s="68" t="s">
        <v>129</v>
      </c>
      <c r="C53" s="215"/>
      <c r="D53" s="57">
        <v>1200</v>
      </c>
      <c r="E53" s="57"/>
      <c r="F53" s="208"/>
      <c r="G53"/>
    </row>
    <row r="54" spans="1:8" ht="60" customHeight="1" x14ac:dyDescent="0.2">
      <c r="A54" s="60">
        <v>5</v>
      </c>
      <c r="B54" s="68" t="s">
        <v>224</v>
      </c>
      <c r="C54" s="216"/>
      <c r="D54" s="57">
        <v>10579.810000000001</v>
      </c>
      <c r="E54" s="18" t="s">
        <v>225</v>
      </c>
      <c r="F54" s="209"/>
      <c r="G54"/>
    </row>
    <row r="55" spans="1:8" ht="24.95" customHeight="1" x14ac:dyDescent="0.2">
      <c r="A55" s="146" t="s">
        <v>6</v>
      </c>
      <c r="B55" s="148"/>
      <c r="C55" s="52"/>
      <c r="D55" s="53">
        <f>SUM(D50:D54)</f>
        <v>19627.900000000001</v>
      </c>
      <c r="E55" s="61"/>
      <c r="F55" s="12"/>
      <c r="G55"/>
    </row>
    <row r="56" spans="1:8" ht="19.5" customHeight="1" x14ac:dyDescent="0.2">
      <c r="A56" s="196" t="s">
        <v>59</v>
      </c>
      <c r="B56" s="196"/>
      <c r="C56" s="196"/>
      <c r="D56" s="196"/>
      <c r="E56" s="196"/>
      <c r="F56" s="196"/>
      <c r="G56" s="196"/>
      <c r="H56" s="196"/>
    </row>
    <row r="57" spans="1:8" ht="18.75" x14ac:dyDescent="0.2">
      <c r="A57" s="10"/>
      <c r="B57" s="10"/>
      <c r="C57" s="10"/>
      <c r="D57" s="10"/>
      <c r="E57" s="10"/>
      <c r="F57" s="10"/>
      <c r="G57" s="35">
        <f>'[1]Оригинал Тариф с 01.07.25'!$BK$11</f>
        <v>208173.5808</v>
      </c>
      <c r="H57" s="10"/>
    </row>
    <row r="58" spans="1:8" ht="41.25" customHeight="1" x14ac:dyDescent="0.2">
      <c r="A58" s="155" t="s">
        <v>28</v>
      </c>
      <c r="B58" s="155"/>
      <c r="C58" s="155"/>
      <c r="D58" s="155"/>
      <c r="E58" s="155"/>
      <c r="F58" s="155"/>
      <c r="G58" s="155"/>
      <c r="H58" s="155"/>
    </row>
    <row r="59" spans="1:8" ht="138" customHeight="1" x14ac:dyDescent="0.2">
      <c r="A59" s="6" t="s">
        <v>29</v>
      </c>
      <c r="B59" s="156" t="s">
        <v>30</v>
      </c>
      <c r="C59" s="156"/>
      <c r="D59" s="156" t="s">
        <v>31</v>
      </c>
      <c r="E59" s="156"/>
      <c r="F59" s="156" t="s">
        <v>32</v>
      </c>
      <c r="G59" s="156"/>
    </row>
    <row r="60" spans="1:8" ht="15.75" x14ac:dyDescent="0.2">
      <c r="A60" s="4">
        <v>1</v>
      </c>
      <c r="B60" s="197">
        <v>2</v>
      </c>
      <c r="C60" s="197"/>
      <c r="D60" s="197">
        <v>3</v>
      </c>
      <c r="E60" s="197"/>
      <c r="F60" s="197">
        <v>4</v>
      </c>
      <c r="G60" s="197"/>
    </row>
    <row r="61" spans="1:8" ht="12.75" customHeight="1" x14ac:dyDescent="0.2">
      <c r="A61" s="6"/>
      <c r="B61" s="162">
        <v>1</v>
      </c>
      <c r="C61" s="163"/>
      <c r="D61" s="162">
        <v>2</v>
      </c>
      <c r="E61" s="163"/>
      <c r="F61" s="153">
        <v>20152</v>
      </c>
      <c r="G61" s="154"/>
    </row>
    <row r="62" spans="1:8" ht="107.25" customHeight="1" x14ac:dyDescent="0.2">
      <c r="A62" s="155" t="s">
        <v>33</v>
      </c>
      <c r="B62" s="155"/>
      <c r="C62" s="155"/>
      <c r="D62" s="155"/>
      <c r="E62" s="155"/>
      <c r="F62" s="155"/>
      <c r="G62" s="155"/>
      <c r="H62" s="155"/>
    </row>
    <row r="63" spans="1:8" ht="15.75" x14ac:dyDescent="0.2">
      <c r="A63" s="5"/>
    </row>
    <row r="64" spans="1:8" ht="78.75" x14ac:dyDescent="0.2">
      <c r="A64" s="6" t="s">
        <v>29</v>
      </c>
      <c r="B64" s="156" t="s">
        <v>34</v>
      </c>
      <c r="C64" s="156"/>
      <c r="D64" s="156" t="s">
        <v>35</v>
      </c>
      <c r="E64" s="156"/>
      <c r="F64" s="6" t="s">
        <v>36</v>
      </c>
      <c r="G64" s="6" t="s">
        <v>37</v>
      </c>
      <c r="H64" s="4" t="s">
        <v>38</v>
      </c>
    </row>
    <row r="65" spans="1:8" ht="15.75" x14ac:dyDescent="0.2">
      <c r="A65" s="6">
        <v>1</v>
      </c>
      <c r="B65" s="156">
        <v>2</v>
      </c>
      <c r="C65" s="156"/>
      <c r="D65" s="156">
        <v>3</v>
      </c>
      <c r="E65" s="156"/>
      <c r="F65" s="6">
        <v>4</v>
      </c>
      <c r="G65" s="6">
        <v>5</v>
      </c>
      <c r="H65" s="4">
        <v>6</v>
      </c>
    </row>
    <row r="66" spans="1:8" ht="47.25" customHeight="1" x14ac:dyDescent="0.2">
      <c r="A66" s="6">
        <v>1</v>
      </c>
      <c r="B66" s="156" t="s">
        <v>39</v>
      </c>
      <c r="C66" s="156"/>
      <c r="D66" s="164">
        <v>270925.31</v>
      </c>
      <c r="E66" s="164"/>
      <c r="F66" s="4">
        <v>1185076.46</v>
      </c>
      <c r="G66" s="4">
        <v>1176532.3999999999</v>
      </c>
      <c r="H66" s="4">
        <f>F66-G66+D66</f>
        <v>279469.37000000005</v>
      </c>
    </row>
    <row r="67" spans="1:8" ht="44.25" customHeight="1" x14ac:dyDescent="0.2">
      <c r="A67" s="6">
        <v>2</v>
      </c>
      <c r="B67" s="156" t="s">
        <v>40</v>
      </c>
      <c r="C67" s="156"/>
      <c r="D67" s="160">
        <v>459542.93</v>
      </c>
      <c r="E67" s="161"/>
      <c r="F67" s="4">
        <v>32849.94</v>
      </c>
      <c r="G67" s="4">
        <v>17251.259999999998</v>
      </c>
      <c r="H67" s="4">
        <f>F67-G67+D67</f>
        <v>475141.61</v>
      </c>
    </row>
    <row r="68" spans="1:8" ht="15.75" customHeight="1" x14ac:dyDescent="0.2">
      <c r="A68" s="157" t="s">
        <v>22</v>
      </c>
      <c r="B68" s="158"/>
      <c r="C68" s="159"/>
      <c r="D68" s="165"/>
      <c r="E68" s="165"/>
      <c r="F68" s="6"/>
      <c r="G68" s="6"/>
      <c r="H68" s="4"/>
    </row>
    <row r="72" spans="1:8" x14ac:dyDescent="0.2">
      <c r="B72" s="140"/>
      <c r="C72" s="139"/>
    </row>
    <row r="73" spans="1:8" x14ac:dyDescent="0.2">
      <c r="B73" s="140"/>
      <c r="C73" s="139"/>
    </row>
    <row r="74" spans="1:8" x14ac:dyDescent="0.2">
      <c r="C74" s="135"/>
    </row>
    <row r="75" spans="1:8" x14ac:dyDescent="0.2">
      <c r="C75" s="135"/>
    </row>
  </sheetData>
  <mergeCells count="60">
    <mergeCell ref="A55:B55"/>
    <mergeCell ref="A42:F42"/>
    <mergeCell ref="A47:E47"/>
    <mergeCell ref="C50:C54"/>
    <mergeCell ref="F50:F54"/>
    <mergeCell ref="A46:E46"/>
    <mergeCell ref="A43:E43"/>
    <mergeCell ref="A44:E44"/>
    <mergeCell ref="A45:E45"/>
    <mergeCell ref="A12:H12"/>
    <mergeCell ref="G1:H1"/>
    <mergeCell ref="G2:H2"/>
    <mergeCell ref="G3:H3"/>
    <mergeCell ref="G4:H4"/>
    <mergeCell ref="G5:H5"/>
    <mergeCell ref="A6:H6"/>
    <mergeCell ref="A7:H7"/>
    <mergeCell ref="A8:H8"/>
    <mergeCell ref="A9:H9"/>
    <mergeCell ref="A10:H10"/>
    <mergeCell ref="A11:H11"/>
    <mergeCell ref="A19:H19"/>
    <mergeCell ref="A20:H20"/>
    <mergeCell ref="A23:H23"/>
    <mergeCell ref="A25:H25"/>
    <mergeCell ref="A13:H13"/>
    <mergeCell ref="A14:H14"/>
    <mergeCell ref="A15:H15"/>
    <mergeCell ref="A16:H16"/>
    <mergeCell ref="A17:H17"/>
    <mergeCell ref="A18:H18"/>
    <mergeCell ref="A56:H56"/>
    <mergeCell ref="A58:H58"/>
    <mergeCell ref="B59:C59"/>
    <mergeCell ref="D59:E59"/>
    <mergeCell ref="F59:G59"/>
    <mergeCell ref="B60:C60"/>
    <mergeCell ref="D60:E60"/>
    <mergeCell ref="F60:G60"/>
    <mergeCell ref="D61:E61"/>
    <mergeCell ref="F61:G61"/>
    <mergeCell ref="B61:C61"/>
    <mergeCell ref="A62:H62"/>
    <mergeCell ref="B64:C64"/>
    <mergeCell ref="D64:E64"/>
    <mergeCell ref="A68:C68"/>
    <mergeCell ref="D68:E68"/>
    <mergeCell ref="B65:C65"/>
    <mergeCell ref="D65:E65"/>
    <mergeCell ref="B66:C66"/>
    <mergeCell ref="D66:E66"/>
    <mergeCell ref="B67:C67"/>
    <mergeCell ref="D67:E67"/>
    <mergeCell ref="G26:H26"/>
    <mergeCell ref="A40:D40"/>
    <mergeCell ref="A26:A27"/>
    <mergeCell ref="B26:B27"/>
    <mergeCell ref="C26:C27"/>
    <mergeCell ref="D26:D27"/>
    <mergeCell ref="E26:F26"/>
  </mergeCells>
  <pageMargins left="0.7" right="0.7" top="0.75" bottom="0.75" header="0.3" footer="0.3"/>
  <pageSetup paperSize="9" scale="58"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3A437-77C0-42DD-A629-3F1300322B3A}">
  <sheetPr>
    <pageSetUpPr fitToPage="1"/>
  </sheetPr>
  <dimension ref="A1:J77"/>
  <sheetViews>
    <sheetView topLeftCell="A62" workbookViewId="0">
      <selection activeCell="B74" sqref="B74:C77"/>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19.83203125" style="7" customWidth="1"/>
  </cols>
  <sheetData>
    <row r="1" spans="1:8" s="13" customFormat="1" ht="18.75" x14ac:dyDescent="0.3">
      <c r="G1" s="173" t="s">
        <v>44</v>
      </c>
      <c r="H1" s="173"/>
    </row>
    <row r="2" spans="1:8" s="13" customFormat="1" ht="18.75" x14ac:dyDescent="0.3">
      <c r="G2" s="173" t="s">
        <v>45</v>
      </c>
      <c r="H2" s="173"/>
    </row>
    <row r="3" spans="1:8" s="13" customFormat="1" ht="18.75" x14ac:dyDescent="0.3">
      <c r="G3" s="173" t="s">
        <v>46</v>
      </c>
      <c r="H3" s="173"/>
    </row>
    <row r="4" spans="1:8" s="14" customFormat="1" ht="18.75" x14ac:dyDescent="0.3">
      <c r="G4" s="173" t="s">
        <v>47</v>
      </c>
      <c r="H4" s="173"/>
    </row>
    <row r="5" spans="1:8" s="14" customFormat="1" ht="33.75" customHeight="1" x14ac:dyDescent="0.3">
      <c r="G5" s="174" t="s">
        <v>52</v>
      </c>
      <c r="H5" s="174"/>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75</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01.07.25'!$D$12</f>
        <v>3097.9</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01.07.25'!$AC$12+'[2]Оригинал Тариф с 01.07.25'!$AE$12)/2</f>
        <v>0.495</v>
      </c>
      <c r="E28" s="20">
        <f>'[7]Грунина 6'!$G$9</f>
        <v>3097.9</v>
      </c>
      <c r="F28" s="20">
        <f>D28*E28*12</f>
        <v>18401.526000000002</v>
      </c>
      <c r="G28" s="20">
        <f>E28</f>
        <v>3097.9</v>
      </c>
      <c r="H28" s="20">
        <f>D28*G28*12</f>
        <v>18401.526000000002</v>
      </c>
    </row>
    <row r="29" spans="1:8" ht="25.5" x14ac:dyDescent="0.2">
      <c r="A29" s="29">
        <v>2</v>
      </c>
      <c r="B29" s="30" t="s">
        <v>67</v>
      </c>
      <c r="C29" s="18" t="s">
        <v>15</v>
      </c>
      <c r="D29" s="19">
        <f>('[2]Оригинал Тариф с 01.07.25'!$K$12+'[2]Оригинал Тариф с 01.07.25'!$M$12)/2</f>
        <v>0.185</v>
      </c>
      <c r="E29" s="20">
        <f>'[7]Грунина 6'!$G$9</f>
        <v>3097.9</v>
      </c>
      <c r="F29" s="20">
        <f t="shared" ref="F29:F39" si="0">D29*E29*12</f>
        <v>6877.3379999999997</v>
      </c>
      <c r="G29" s="20">
        <f t="shared" ref="G29:G39" si="1">E29</f>
        <v>3097.9</v>
      </c>
      <c r="H29" s="20">
        <f t="shared" ref="H29:H39" si="2">D29*G29*12</f>
        <v>6877.3379999999997</v>
      </c>
    </row>
    <row r="30" spans="1:8" ht="25.5" x14ac:dyDescent="0.2">
      <c r="A30" s="29">
        <v>3</v>
      </c>
      <c r="B30" s="30" t="s">
        <v>12</v>
      </c>
      <c r="C30" s="18" t="s">
        <v>15</v>
      </c>
      <c r="D30" s="19">
        <f>('[2]Оригинал Тариф с 01.07.25'!$AX$12+'[2]Оригинал Тариф с 01.07.25'!$AZ$12)/2</f>
        <v>1.5249999999999999</v>
      </c>
      <c r="E30" s="20">
        <f>'[7]Грунина 6'!$G$9</f>
        <v>3097.9</v>
      </c>
      <c r="F30" s="20">
        <f t="shared" si="0"/>
        <v>56691.569999999992</v>
      </c>
      <c r="G30" s="20">
        <f t="shared" si="1"/>
        <v>3097.9</v>
      </c>
      <c r="H30" s="20">
        <f t="shared" si="2"/>
        <v>56691.569999999992</v>
      </c>
    </row>
    <row r="31" spans="1:8" ht="38.25" x14ac:dyDescent="0.2">
      <c r="A31" s="29">
        <v>4</v>
      </c>
      <c r="B31" s="30" t="s">
        <v>13</v>
      </c>
      <c r="C31" s="18" t="s">
        <v>15</v>
      </c>
      <c r="D31" s="19">
        <f>('[2]Оригинал Тариф с 01.07.25'!$N$12+'[2]Оригинал Тариф с 01.07.25'!$P$12)/2</f>
        <v>2.89</v>
      </c>
      <c r="E31" s="20">
        <f>'[7]Грунина 6'!$G$9</f>
        <v>3097.9</v>
      </c>
      <c r="F31" s="20">
        <f t="shared" si="0"/>
        <v>107435.17200000001</v>
      </c>
      <c r="G31" s="20">
        <f t="shared" si="1"/>
        <v>3097.9</v>
      </c>
      <c r="H31" s="20">
        <f t="shared" si="2"/>
        <v>107435.17200000001</v>
      </c>
    </row>
    <row r="32" spans="1:8" ht="25.5" x14ac:dyDescent="0.2">
      <c r="A32" s="29">
        <v>5</v>
      </c>
      <c r="B32" s="30" t="s">
        <v>23</v>
      </c>
      <c r="C32" s="18" t="s">
        <v>15</v>
      </c>
      <c r="D32" s="19">
        <f>('[2]Оригинал Тариф с 01.07.25'!$H$12+'[2]Оригинал Тариф с 01.07.25'!$J$12)/2</f>
        <v>1.2349999999999999</v>
      </c>
      <c r="E32" s="20">
        <f>'[7]Грунина 6'!$G$9</f>
        <v>3097.9</v>
      </c>
      <c r="F32" s="20">
        <f t="shared" si="0"/>
        <v>45910.877999999997</v>
      </c>
      <c r="G32" s="20">
        <f t="shared" si="1"/>
        <v>3097.9</v>
      </c>
      <c r="H32" s="20">
        <f t="shared" si="2"/>
        <v>45910.877999999997</v>
      </c>
    </row>
    <row r="33" spans="1:10" ht="76.5" x14ac:dyDescent="0.2">
      <c r="A33" s="29">
        <v>6</v>
      </c>
      <c r="B33" s="30" t="s">
        <v>17</v>
      </c>
      <c r="C33" s="18" t="s">
        <v>15</v>
      </c>
      <c r="D33" s="19">
        <f>('[2]Оригинал Тариф с 01.07.25'!$W$12+'[2]Оригинал Тариф с 01.07.25'!$Y$12)/2</f>
        <v>1.1200000000000001</v>
      </c>
      <c r="E33" s="20">
        <f>'[7]Грунина 6'!$G$9</f>
        <v>3097.9</v>
      </c>
      <c r="F33" s="20">
        <f t="shared" si="0"/>
        <v>41635.776000000005</v>
      </c>
      <c r="G33" s="20">
        <f t="shared" si="1"/>
        <v>3097.9</v>
      </c>
      <c r="H33" s="20">
        <f t="shared" si="2"/>
        <v>41635.776000000005</v>
      </c>
    </row>
    <row r="34" spans="1:10" ht="76.5" x14ac:dyDescent="0.2">
      <c r="A34" s="29">
        <v>7</v>
      </c>
      <c r="B34" s="30" t="s">
        <v>18</v>
      </c>
      <c r="C34" s="18" t="s">
        <v>15</v>
      </c>
      <c r="D34" s="19">
        <f>('[2]Оригинал Тариф с 01.07.25'!$AI$12+'[2]Оригинал Тариф с 01.07.25'!$AK$12)/2</f>
        <v>1.75</v>
      </c>
      <c r="E34" s="20">
        <f>'[7]Грунина 6'!$G$9</f>
        <v>3097.9</v>
      </c>
      <c r="F34" s="20">
        <f t="shared" si="0"/>
        <v>65055.899999999994</v>
      </c>
      <c r="G34" s="20">
        <f t="shared" si="1"/>
        <v>3097.9</v>
      </c>
      <c r="H34" s="20">
        <f t="shared" si="2"/>
        <v>65055.899999999994</v>
      </c>
    </row>
    <row r="35" spans="1:10" ht="76.5" x14ac:dyDescent="0.2">
      <c r="A35" s="29">
        <v>8</v>
      </c>
      <c r="B35" s="30" t="s">
        <v>19</v>
      </c>
      <c r="C35" s="18" t="s">
        <v>15</v>
      </c>
      <c r="D35" s="19">
        <f>('[2]Оригинал Тариф с 01.07.25'!$AO$12+'[2]Оригинал Тариф с 01.07.25'!$AQ$12)/2</f>
        <v>0.38</v>
      </c>
      <c r="E35" s="20">
        <f>'[7]Грунина 6'!$G$9</f>
        <v>3097.9</v>
      </c>
      <c r="F35" s="20">
        <f t="shared" si="0"/>
        <v>14126.423999999999</v>
      </c>
      <c r="G35" s="20">
        <f t="shared" si="1"/>
        <v>3097.9</v>
      </c>
      <c r="H35" s="20">
        <f t="shared" si="2"/>
        <v>14126.423999999999</v>
      </c>
    </row>
    <row r="36" spans="1:10" ht="76.5" x14ac:dyDescent="0.2">
      <c r="A36" s="29">
        <v>9</v>
      </c>
      <c r="B36" s="30" t="s">
        <v>20</v>
      </c>
      <c r="C36" s="18" t="s">
        <v>15</v>
      </c>
      <c r="D36" s="19">
        <f>('[2]Оригинал Тариф с 01.07.25'!$AR$12+'[2]Оригинал Тариф с 01.07.25'!$AT$12)/2</f>
        <v>0.13500000000000001</v>
      </c>
      <c r="E36" s="20">
        <f>'[7]Грунина 6'!$G$9</f>
        <v>3097.9</v>
      </c>
      <c r="F36" s="20">
        <f t="shared" si="0"/>
        <v>5018.5980000000009</v>
      </c>
      <c r="G36" s="20">
        <f t="shared" si="1"/>
        <v>3097.9</v>
      </c>
      <c r="H36" s="20">
        <f t="shared" si="2"/>
        <v>5018.5980000000009</v>
      </c>
    </row>
    <row r="37" spans="1:10" ht="76.5" x14ac:dyDescent="0.2">
      <c r="A37" s="29">
        <v>10</v>
      </c>
      <c r="B37" s="30" t="s">
        <v>68</v>
      </c>
      <c r="C37" s="18" t="s">
        <v>15</v>
      </c>
      <c r="D37" s="19">
        <f>('[2]Оригинал Тариф с 01.07.25'!$AL$12+'[2]Оригинал Тариф с 01.07.25'!$AN$12)/2</f>
        <v>0.52500000000000002</v>
      </c>
      <c r="E37" s="20">
        <f>'[7]Грунина 6'!$G$9</f>
        <v>3097.9</v>
      </c>
      <c r="F37" s="20">
        <f t="shared" si="0"/>
        <v>19516.77</v>
      </c>
      <c r="G37" s="20">
        <f t="shared" si="1"/>
        <v>3097.9</v>
      </c>
      <c r="H37" s="20">
        <f t="shared" si="2"/>
        <v>19516.77</v>
      </c>
    </row>
    <row r="38" spans="1:10" ht="25.5" x14ac:dyDescent="0.2">
      <c r="A38" s="29">
        <v>11</v>
      </c>
      <c r="B38" s="30" t="s">
        <v>14</v>
      </c>
      <c r="C38" s="18" t="s">
        <v>15</v>
      </c>
      <c r="D38" s="19">
        <f>('[2]Оригинал Тариф с 01.07.25'!$AF$12+'[2]Оригинал Тариф с 01.07.25'!$AH$12)/2</f>
        <v>0.57499999999999996</v>
      </c>
      <c r="E38" s="20">
        <f>'[7]Грунина 6'!$G$9</f>
        <v>3097.9</v>
      </c>
      <c r="F38" s="20">
        <f t="shared" si="0"/>
        <v>21375.510000000002</v>
      </c>
      <c r="G38" s="20">
        <f t="shared" si="1"/>
        <v>3097.9</v>
      </c>
      <c r="H38" s="20">
        <f t="shared" si="2"/>
        <v>21375.510000000002</v>
      </c>
    </row>
    <row r="39" spans="1:10" ht="38.25" x14ac:dyDescent="0.2">
      <c r="A39" s="29">
        <v>12</v>
      </c>
      <c r="B39" s="30" t="s">
        <v>21</v>
      </c>
      <c r="C39" s="18" t="s">
        <v>15</v>
      </c>
      <c r="D39" s="19">
        <f>('[2]Оригинал Тариф с 01.07.25'!$Q$12+'[2]Оригинал Тариф с 01.07.25'!$S$12)/2</f>
        <v>2.7800000000000002</v>
      </c>
      <c r="E39" s="20">
        <f>'[7]Грунина 6'!$G$9</f>
        <v>3097.9</v>
      </c>
      <c r="F39" s="20">
        <f t="shared" si="0"/>
        <v>103345.944</v>
      </c>
      <c r="G39" s="20">
        <f t="shared" si="1"/>
        <v>3097.9</v>
      </c>
      <c r="H39" s="20">
        <f t="shared" si="2"/>
        <v>103345.944</v>
      </c>
    </row>
    <row r="40" spans="1:10" ht="12.75" customHeight="1" x14ac:dyDescent="0.2">
      <c r="A40" s="212" t="s">
        <v>6</v>
      </c>
      <c r="B40" s="213"/>
      <c r="C40" s="213"/>
      <c r="D40" s="214"/>
      <c r="E40" s="21"/>
      <c r="F40" s="21">
        <f>SUM(F28:F39)</f>
        <v>505391.40600000008</v>
      </c>
      <c r="G40" s="21"/>
      <c r="H40" s="21">
        <f>SUM(H28:H39)</f>
        <v>505391.40600000008</v>
      </c>
    </row>
    <row r="41" spans="1:10" ht="39" customHeight="1" x14ac:dyDescent="0.2">
      <c r="A41" s="155" t="s">
        <v>134</v>
      </c>
      <c r="B41" s="169"/>
      <c r="C41" s="169"/>
      <c r="D41" s="169"/>
      <c r="E41" s="169"/>
      <c r="F41" s="169"/>
      <c r="G41"/>
      <c r="H41"/>
    </row>
    <row r="42" spans="1:10" ht="32.25" customHeight="1" x14ac:dyDescent="0.2">
      <c r="A42" s="221" t="s">
        <v>135</v>
      </c>
      <c r="B42" s="221"/>
      <c r="C42" s="221"/>
      <c r="D42" s="221"/>
      <c r="E42" s="221"/>
      <c r="F42" s="54">
        <v>72264.017000000022</v>
      </c>
      <c r="G42"/>
      <c r="H42"/>
    </row>
    <row r="43" spans="1:10" ht="65.25" customHeight="1" x14ac:dyDescent="0.2">
      <c r="A43" s="221" t="s">
        <v>125</v>
      </c>
      <c r="B43" s="221"/>
      <c r="C43" s="221"/>
      <c r="D43" s="221"/>
      <c r="E43" s="221"/>
      <c r="F43" s="54">
        <v>100929.58199999999</v>
      </c>
      <c r="G43"/>
      <c r="H43" s="43"/>
      <c r="I43" s="43"/>
      <c r="J43" s="43"/>
    </row>
    <row r="44" spans="1:10" ht="30.75" customHeight="1" x14ac:dyDescent="0.2">
      <c r="A44" s="222" t="s">
        <v>126</v>
      </c>
      <c r="B44" s="223"/>
      <c r="C44" s="223"/>
      <c r="D44" s="223"/>
      <c r="E44" s="224"/>
      <c r="F44" s="54">
        <f>SUM(F42:F43)</f>
        <v>173193.59900000002</v>
      </c>
      <c r="G44"/>
      <c r="H44" s="43"/>
      <c r="I44" s="43"/>
      <c r="J44" s="43"/>
    </row>
    <row r="45" spans="1:10" ht="24.75" customHeight="1" x14ac:dyDescent="0.2">
      <c r="A45" s="221" t="s">
        <v>127</v>
      </c>
      <c r="B45" s="221"/>
      <c r="C45" s="221"/>
      <c r="D45" s="221"/>
      <c r="E45" s="221"/>
      <c r="F45" s="54">
        <v>244540.62</v>
      </c>
      <c r="G45"/>
      <c r="H45"/>
    </row>
    <row r="46" spans="1:10" ht="36" customHeight="1" x14ac:dyDescent="0.2">
      <c r="A46" s="221" t="s">
        <v>128</v>
      </c>
      <c r="B46" s="221"/>
      <c r="C46" s="221"/>
      <c r="D46" s="221"/>
      <c r="E46" s="221"/>
      <c r="F46" s="62">
        <f>F44-F45</f>
        <v>-71347.020999999979</v>
      </c>
      <c r="G46"/>
      <c r="H46"/>
    </row>
    <row r="47" spans="1:10" ht="16.5" customHeight="1" x14ac:dyDescent="0.2">
      <c r="A47" s="40"/>
      <c r="B47" s="41"/>
      <c r="C47" s="41"/>
      <c r="D47" s="41"/>
      <c r="E47" s="41"/>
      <c r="F47" s="41"/>
      <c r="G47"/>
      <c r="H47"/>
    </row>
    <row r="48" spans="1:10" ht="145.35" customHeight="1" x14ac:dyDescent="0.2">
      <c r="A48" s="44" t="s">
        <v>1</v>
      </c>
      <c r="B48" s="45" t="s">
        <v>8</v>
      </c>
      <c r="C48" s="46" t="s">
        <v>41</v>
      </c>
      <c r="D48" s="1" t="s">
        <v>9</v>
      </c>
      <c r="E48" s="2" t="s">
        <v>42</v>
      </c>
      <c r="F48" s="2" t="s">
        <v>43</v>
      </c>
      <c r="G48"/>
      <c r="H48"/>
    </row>
    <row r="49" spans="1:8" ht="31.5" customHeight="1" x14ac:dyDescent="0.2">
      <c r="A49" s="60">
        <v>1</v>
      </c>
      <c r="B49" s="63" t="s">
        <v>226</v>
      </c>
      <c r="C49" s="227" t="s">
        <v>130</v>
      </c>
      <c r="D49" s="57">
        <v>7536.68</v>
      </c>
      <c r="E49" s="18" t="s">
        <v>227</v>
      </c>
      <c r="F49" s="188" t="s">
        <v>131</v>
      </c>
      <c r="G49"/>
    </row>
    <row r="50" spans="1:8" ht="24.95" customHeight="1" x14ac:dyDescent="0.2">
      <c r="A50" s="60">
        <v>2</v>
      </c>
      <c r="B50" s="63" t="s">
        <v>228</v>
      </c>
      <c r="C50" s="228"/>
      <c r="D50" s="57">
        <v>2789.8</v>
      </c>
      <c r="E50" s="18" t="s">
        <v>229</v>
      </c>
      <c r="F50" s="230"/>
      <c r="G50"/>
    </row>
    <row r="51" spans="1:8" ht="24.95" customHeight="1" x14ac:dyDescent="0.2">
      <c r="A51" s="60">
        <v>3</v>
      </c>
      <c r="B51" s="63" t="s">
        <v>230</v>
      </c>
      <c r="C51" s="228"/>
      <c r="D51" s="57">
        <v>45326.239999999998</v>
      </c>
      <c r="E51" s="18" t="s">
        <v>231</v>
      </c>
      <c r="F51" s="230"/>
      <c r="G51"/>
    </row>
    <row r="52" spans="1:8" ht="33" customHeight="1" x14ac:dyDescent="0.2">
      <c r="A52" s="60">
        <v>4</v>
      </c>
      <c r="B52" s="63" t="s">
        <v>232</v>
      </c>
      <c r="C52" s="228"/>
      <c r="D52" s="57">
        <v>1834.83</v>
      </c>
      <c r="E52" s="18" t="s">
        <v>154</v>
      </c>
      <c r="F52" s="230"/>
      <c r="G52"/>
    </row>
    <row r="53" spans="1:8" ht="24.95" customHeight="1" x14ac:dyDescent="0.2">
      <c r="A53" s="60">
        <v>5</v>
      </c>
      <c r="B53" s="64" t="s">
        <v>233</v>
      </c>
      <c r="C53" s="228"/>
      <c r="D53" s="57">
        <v>175648.25</v>
      </c>
      <c r="E53" s="18" t="s">
        <v>234</v>
      </c>
      <c r="F53" s="230"/>
      <c r="G53"/>
    </row>
    <row r="54" spans="1:8" ht="24.95" customHeight="1" x14ac:dyDescent="0.2">
      <c r="A54" s="60">
        <v>6</v>
      </c>
      <c r="B54" s="63" t="s">
        <v>235</v>
      </c>
      <c r="C54" s="228"/>
      <c r="D54" s="57">
        <v>866.82</v>
      </c>
      <c r="E54" s="18" t="s">
        <v>133</v>
      </c>
      <c r="F54" s="230"/>
      <c r="G54"/>
    </row>
    <row r="55" spans="1:8" ht="24.95" customHeight="1" x14ac:dyDescent="0.2">
      <c r="A55" s="60">
        <v>7</v>
      </c>
      <c r="B55" s="63" t="s">
        <v>129</v>
      </c>
      <c r="C55" s="228"/>
      <c r="D55" s="57">
        <v>1200</v>
      </c>
      <c r="E55" s="57"/>
      <c r="F55" s="230"/>
      <c r="G55"/>
    </row>
    <row r="56" spans="1:8" ht="24.95" customHeight="1" x14ac:dyDescent="0.2">
      <c r="A56" s="60">
        <v>8</v>
      </c>
      <c r="B56" s="63" t="s">
        <v>236</v>
      </c>
      <c r="C56" s="229"/>
      <c r="D56" s="69">
        <v>9338</v>
      </c>
      <c r="E56" s="18" t="s">
        <v>237</v>
      </c>
      <c r="F56" s="231"/>
      <c r="G56"/>
    </row>
    <row r="57" spans="1:8" ht="24.95" customHeight="1" x14ac:dyDescent="0.2">
      <c r="A57" s="146" t="s">
        <v>6</v>
      </c>
      <c r="B57" s="148"/>
      <c r="C57" s="52"/>
      <c r="D57" s="53">
        <f>SUM(D49:D56)</f>
        <v>244540.62</v>
      </c>
      <c r="E57" s="61" t="s">
        <v>7</v>
      </c>
      <c r="F57" s="12"/>
      <c r="G57"/>
    </row>
    <row r="58" spans="1:8" ht="19.5" customHeight="1" x14ac:dyDescent="0.2">
      <c r="A58" s="196" t="s">
        <v>59</v>
      </c>
      <c r="B58" s="196"/>
      <c r="C58" s="196"/>
      <c r="D58" s="196"/>
      <c r="E58" s="196"/>
      <c r="F58" s="196"/>
      <c r="G58" s="196"/>
      <c r="H58" s="196"/>
    </row>
    <row r="59" spans="1:8" ht="18.75" x14ac:dyDescent="0.2">
      <c r="A59" s="10"/>
      <c r="B59" s="10"/>
      <c r="C59" s="10"/>
      <c r="D59" s="10"/>
      <c r="E59" s="10"/>
      <c r="F59" s="10"/>
      <c r="G59" s="35">
        <f>'[1]Оригинал Тариф с 01.07.25'!$BK$12</f>
        <v>184387.008</v>
      </c>
      <c r="H59" s="10"/>
    </row>
    <row r="60" spans="1:8" ht="41.25" customHeight="1" x14ac:dyDescent="0.2">
      <c r="A60" s="155" t="s">
        <v>28</v>
      </c>
      <c r="B60" s="155"/>
      <c r="C60" s="155"/>
      <c r="D60" s="155"/>
      <c r="E60" s="155"/>
      <c r="F60" s="155"/>
      <c r="G60" s="155"/>
      <c r="H60" s="155"/>
    </row>
    <row r="61" spans="1:8" ht="138" customHeight="1" x14ac:dyDescent="0.2">
      <c r="A61" s="6" t="s">
        <v>29</v>
      </c>
      <c r="B61" s="156" t="s">
        <v>30</v>
      </c>
      <c r="C61" s="156"/>
      <c r="D61" s="156" t="s">
        <v>31</v>
      </c>
      <c r="E61" s="156"/>
      <c r="F61" s="156" t="s">
        <v>32</v>
      </c>
      <c r="G61" s="156"/>
    </row>
    <row r="62" spans="1:8" ht="15.75" x14ac:dyDescent="0.2">
      <c r="A62" s="4">
        <v>1</v>
      </c>
      <c r="B62" s="197">
        <v>2</v>
      </c>
      <c r="C62" s="197"/>
      <c r="D62" s="197">
        <v>3</v>
      </c>
      <c r="E62" s="197"/>
      <c r="F62" s="197">
        <v>4</v>
      </c>
      <c r="G62" s="197"/>
    </row>
    <row r="63" spans="1:8" ht="12.75" customHeight="1" x14ac:dyDescent="0.2">
      <c r="A63" s="6"/>
      <c r="B63" s="162">
        <v>0</v>
      </c>
      <c r="C63" s="163"/>
      <c r="D63" s="162">
        <v>1</v>
      </c>
      <c r="E63" s="163"/>
      <c r="F63" s="225">
        <v>5020</v>
      </c>
      <c r="G63" s="226"/>
    </row>
    <row r="64" spans="1:8" ht="107.25" customHeight="1" x14ac:dyDescent="0.2">
      <c r="A64" s="155" t="s">
        <v>33</v>
      </c>
      <c r="B64" s="155"/>
      <c r="C64" s="155"/>
      <c r="D64" s="155"/>
      <c r="E64" s="155"/>
      <c r="F64" s="155"/>
      <c r="G64" s="155"/>
      <c r="H64" s="155"/>
    </row>
    <row r="65" spans="1:8" ht="15.75" x14ac:dyDescent="0.2">
      <c r="A65" s="5"/>
    </row>
    <row r="66" spans="1:8" ht="78.75" x14ac:dyDescent="0.2">
      <c r="A66" s="6" t="s">
        <v>29</v>
      </c>
      <c r="B66" s="156" t="s">
        <v>34</v>
      </c>
      <c r="C66" s="156"/>
      <c r="D66" s="156" t="s">
        <v>35</v>
      </c>
      <c r="E66" s="156"/>
      <c r="F66" s="6" t="s">
        <v>36</v>
      </c>
      <c r="G66" s="6" t="s">
        <v>37</v>
      </c>
      <c r="H66" s="4" t="s">
        <v>38</v>
      </c>
    </row>
    <row r="67" spans="1:8" ht="15.75" x14ac:dyDescent="0.2">
      <c r="A67" s="6">
        <v>1</v>
      </c>
      <c r="B67" s="156">
        <v>2</v>
      </c>
      <c r="C67" s="156"/>
      <c r="D67" s="156">
        <v>3</v>
      </c>
      <c r="E67" s="156"/>
      <c r="F67" s="6">
        <v>4</v>
      </c>
      <c r="G67" s="6">
        <v>5</v>
      </c>
      <c r="H67" s="4">
        <v>6</v>
      </c>
    </row>
    <row r="68" spans="1:8" ht="47.25" customHeight="1" x14ac:dyDescent="0.2">
      <c r="A68" s="6">
        <v>1</v>
      </c>
      <c r="B68" s="156" t="s">
        <v>39</v>
      </c>
      <c r="C68" s="156"/>
      <c r="D68" s="164">
        <v>254890.74</v>
      </c>
      <c r="E68" s="164"/>
      <c r="F68" s="4">
        <v>1403574.16</v>
      </c>
      <c r="G68" s="4">
        <v>1586190.99</v>
      </c>
      <c r="H68" s="4">
        <f>F68-G68+D68</f>
        <v>72273.909999999916</v>
      </c>
    </row>
    <row r="69" spans="1:8" ht="44.25" customHeight="1" x14ac:dyDescent="0.2">
      <c r="A69" s="6">
        <v>2</v>
      </c>
      <c r="B69" s="156" t="s">
        <v>40</v>
      </c>
      <c r="C69" s="156"/>
      <c r="D69" s="160">
        <v>0</v>
      </c>
      <c r="E69" s="161"/>
      <c r="F69" s="4">
        <v>0</v>
      </c>
      <c r="G69" s="4">
        <v>0</v>
      </c>
      <c r="H69" s="4">
        <f>F69-G69+D69</f>
        <v>0</v>
      </c>
    </row>
    <row r="70" spans="1:8" ht="15.75" customHeight="1" x14ac:dyDescent="0.2">
      <c r="A70" s="157" t="s">
        <v>22</v>
      </c>
      <c r="B70" s="158"/>
      <c r="C70" s="159"/>
      <c r="D70" s="165"/>
      <c r="E70" s="165"/>
      <c r="F70" s="6"/>
      <c r="G70" s="6"/>
      <c r="H70" s="4"/>
    </row>
    <row r="74" spans="1:8" x14ac:dyDescent="0.2">
      <c r="B74" s="140"/>
      <c r="C74" s="139"/>
    </row>
    <row r="75" spans="1:8" x14ac:dyDescent="0.2">
      <c r="B75" s="140"/>
      <c r="C75" s="139"/>
    </row>
    <row r="76" spans="1:8" x14ac:dyDescent="0.2">
      <c r="C76" s="135"/>
    </row>
    <row r="77" spans="1:8" x14ac:dyDescent="0.2">
      <c r="C77" s="135"/>
    </row>
  </sheetData>
  <mergeCells count="60">
    <mergeCell ref="A57:B57"/>
    <mergeCell ref="A46:E46"/>
    <mergeCell ref="C49:C56"/>
    <mergeCell ref="F49:F56"/>
    <mergeCell ref="A41:F41"/>
    <mergeCell ref="A42:E42"/>
    <mergeCell ref="A43:E43"/>
    <mergeCell ref="A44:E44"/>
    <mergeCell ref="A45:E45"/>
    <mergeCell ref="A12:H12"/>
    <mergeCell ref="G1:H1"/>
    <mergeCell ref="G2:H2"/>
    <mergeCell ref="G3:H3"/>
    <mergeCell ref="G4:H4"/>
    <mergeCell ref="G5:H5"/>
    <mergeCell ref="A6:H6"/>
    <mergeCell ref="A7:H7"/>
    <mergeCell ref="A8:H8"/>
    <mergeCell ref="A9:H9"/>
    <mergeCell ref="A10:H10"/>
    <mergeCell ref="A11:H11"/>
    <mergeCell ref="A19:H19"/>
    <mergeCell ref="A20:H20"/>
    <mergeCell ref="A23:H23"/>
    <mergeCell ref="A25:H25"/>
    <mergeCell ref="A13:H13"/>
    <mergeCell ref="A14:H14"/>
    <mergeCell ref="A15:H15"/>
    <mergeCell ref="A16:H16"/>
    <mergeCell ref="A17:H17"/>
    <mergeCell ref="A18:H18"/>
    <mergeCell ref="A58:H58"/>
    <mergeCell ref="A60:H60"/>
    <mergeCell ref="B61:C61"/>
    <mergeCell ref="D61:E61"/>
    <mergeCell ref="F61:G61"/>
    <mergeCell ref="B62:C62"/>
    <mergeCell ref="D62:E62"/>
    <mergeCell ref="F62:G62"/>
    <mergeCell ref="D63:E63"/>
    <mergeCell ref="F63:G63"/>
    <mergeCell ref="B63:C63"/>
    <mergeCell ref="A64:H64"/>
    <mergeCell ref="B66:C66"/>
    <mergeCell ref="D66:E66"/>
    <mergeCell ref="A70:C70"/>
    <mergeCell ref="D70:E70"/>
    <mergeCell ref="B67:C67"/>
    <mergeCell ref="D67:E67"/>
    <mergeCell ref="B68:C68"/>
    <mergeCell ref="D68:E68"/>
    <mergeCell ref="B69:C69"/>
    <mergeCell ref="D69:E69"/>
    <mergeCell ref="G26:H26"/>
    <mergeCell ref="A40:D40"/>
    <mergeCell ref="A26:A27"/>
    <mergeCell ref="B26:B27"/>
    <mergeCell ref="C26:C27"/>
    <mergeCell ref="D26:D27"/>
    <mergeCell ref="E26:F26"/>
  </mergeCells>
  <pageMargins left="0.7" right="0.7" top="0.75" bottom="0.75" header="0.3" footer="0.3"/>
  <pageSetup paperSize="9" scale="58"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9510B-F477-4F96-898B-B5571891694E}">
  <sheetPr>
    <pageSetUpPr fitToPage="1"/>
  </sheetPr>
  <dimension ref="A1:H75"/>
  <sheetViews>
    <sheetView topLeftCell="A60" workbookViewId="0">
      <selection activeCell="B72" sqref="B72:C75"/>
    </sheetView>
  </sheetViews>
  <sheetFormatPr defaultRowHeight="12.75" x14ac:dyDescent="0.2"/>
  <cols>
    <col min="1" max="1" width="5.83203125" style="7" customWidth="1"/>
    <col min="2" max="2" width="42.33203125" style="7" customWidth="1"/>
    <col min="3" max="3" width="18.1640625" style="7" customWidth="1"/>
    <col min="4" max="4" width="16.1640625" style="7" customWidth="1"/>
    <col min="5" max="5" width="18.5" style="7" customWidth="1"/>
    <col min="6" max="6" width="21.6640625" style="7" customWidth="1"/>
    <col min="7" max="7" width="23.5" style="7" customWidth="1"/>
    <col min="8" max="8" width="19.83203125" style="7" customWidth="1"/>
  </cols>
  <sheetData>
    <row r="1" spans="1:8" s="13" customFormat="1" ht="18.75" x14ac:dyDescent="0.3">
      <c r="G1" s="173" t="s">
        <v>44</v>
      </c>
      <c r="H1" s="173"/>
    </row>
    <row r="2" spans="1:8" s="13" customFormat="1" ht="18.75" x14ac:dyDescent="0.3">
      <c r="G2" s="173" t="s">
        <v>45</v>
      </c>
      <c r="H2" s="173"/>
    </row>
    <row r="3" spans="1:8" s="13" customFormat="1" ht="18.75" x14ac:dyDescent="0.3">
      <c r="G3" s="173" t="s">
        <v>46</v>
      </c>
      <c r="H3" s="173"/>
    </row>
    <row r="4" spans="1:8" s="14" customFormat="1" ht="18.75" x14ac:dyDescent="0.3">
      <c r="G4" s="173" t="s">
        <v>47</v>
      </c>
      <c r="H4" s="173"/>
    </row>
    <row r="5" spans="1:8" s="14" customFormat="1" ht="33.75" customHeight="1" x14ac:dyDescent="0.3">
      <c r="G5" s="174" t="s">
        <v>52</v>
      </c>
      <c r="H5" s="174"/>
    </row>
    <row r="6" spans="1:8" ht="27.75" customHeight="1" x14ac:dyDescent="0.2">
      <c r="A6" s="175" t="s">
        <v>53</v>
      </c>
      <c r="B6" s="176"/>
      <c r="C6" s="176"/>
      <c r="D6" s="176"/>
      <c r="E6" s="176"/>
      <c r="F6" s="176"/>
      <c r="G6" s="176"/>
      <c r="H6" s="176"/>
    </row>
    <row r="7" spans="1:8" ht="18.75" x14ac:dyDescent="0.2">
      <c r="A7" s="177" t="s">
        <v>48</v>
      </c>
      <c r="B7" s="177"/>
      <c r="C7" s="177"/>
      <c r="D7" s="177"/>
      <c r="E7" s="177"/>
      <c r="F7" s="177"/>
      <c r="G7" s="177"/>
      <c r="H7" s="177"/>
    </row>
    <row r="8" spans="1:8" ht="43.5" customHeight="1" x14ac:dyDescent="0.2">
      <c r="A8" s="178" t="s">
        <v>76</v>
      </c>
      <c r="B8" s="178"/>
      <c r="C8" s="178"/>
      <c r="D8" s="178"/>
      <c r="E8" s="178"/>
      <c r="F8" s="178"/>
      <c r="G8" s="178"/>
      <c r="H8" s="178"/>
    </row>
    <row r="9" spans="1:8" ht="18.75" x14ac:dyDescent="0.2">
      <c r="A9" s="179" t="s">
        <v>49</v>
      </c>
      <c r="B9" s="179"/>
      <c r="C9" s="179"/>
      <c r="D9" s="179"/>
      <c r="E9" s="179"/>
      <c r="F9" s="179"/>
      <c r="G9" s="179"/>
      <c r="H9" s="179"/>
    </row>
    <row r="10" spans="1:8" ht="37.5" customHeight="1" x14ac:dyDescent="0.2">
      <c r="A10" s="180" t="s">
        <v>50</v>
      </c>
      <c r="B10" s="180"/>
      <c r="C10" s="180"/>
      <c r="D10" s="180"/>
      <c r="E10" s="180"/>
      <c r="F10" s="180"/>
      <c r="G10" s="180"/>
      <c r="H10" s="180"/>
    </row>
    <row r="11" spans="1:8" ht="16.5" customHeight="1" x14ac:dyDescent="0.3">
      <c r="A11" s="181" t="s">
        <v>64</v>
      </c>
      <c r="B11" s="181"/>
      <c r="C11" s="181"/>
      <c r="D11" s="181"/>
      <c r="E11" s="181"/>
      <c r="F11" s="181"/>
      <c r="G11" s="181"/>
      <c r="H11" s="181"/>
    </row>
    <row r="12" spans="1:8" ht="21.75" customHeight="1" x14ac:dyDescent="0.2">
      <c r="A12" s="180" t="s">
        <v>51</v>
      </c>
      <c r="B12" s="180"/>
      <c r="C12" s="180"/>
      <c r="D12" s="180"/>
      <c r="E12" s="180"/>
      <c r="F12" s="180"/>
      <c r="G12" s="180"/>
      <c r="H12" s="180"/>
    </row>
    <row r="13" spans="1:8" ht="28.5" customHeight="1" x14ac:dyDescent="0.2">
      <c r="A13" s="182" t="s">
        <v>63</v>
      </c>
      <c r="B13" s="182"/>
      <c r="C13" s="182"/>
      <c r="D13" s="182"/>
      <c r="E13" s="182"/>
      <c r="F13" s="182"/>
      <c r="G13" s="182"/>
      <c r="H13" s="182"/>
    </row>
    <row r="14" spans="1:8" ht="23.25" customHeight="1" x14ac:dyDescent="0.2">
      <c r="A14" s="180" t="s">
        <v>54</v>
      </c>
      <c r="B14" s="180"/>
      <c r="C14" s="180"/>
      <c r="D14" s="180"/>
      <c r="E14" s="180"/>
      <c r="F14" s="180"/>
      <c r="G14" s="180"/>
      <c r="H14" s="180"/>
    </row>
    <row r="15" spans="1:8" ht="19.5" customHeight="1" x14ac:dyDescent="0.2">
      <c r="A15" s="180" t="s">
        <v>55</v>
      </c>
      <c r="B15" s="180"/>
      <c r="C15" s="180"/>
      <c r="D15" s="180"/>
      <c r="E15" s="180"/>
      <c r="F15" s="180"/>
      <c r="G15" s="180"/>
      <c r="H15" s="180"/>
    </row>
    <row r="16" spans="1:8" ht="24" customHeight="1" x14ac:dyDescent="0.3">
      <c r="A16" s="181" t="s">
        <v>61</v>
      </c>
      <c r="B16" s="181"/>
      <c r="C16" s="181"/>
      <c r="D16" s="181"/>
      <c r="E16" s="181"/>
      <c r="F16" s="181"/>
      <c r="G16" s="181"/>
      <c r="H16" s="181"/>
    </row>
    <row r="17" spans="1:8" ht="26.25" customHeight="1" x14ac:dyDescent="0.2">
      <c r="A17" s="183" t="s">
        <v>56</v>
      </c>
      <c r="B17" s="183"/>
      <c r="C17" s="183"/>
      <c r="D17" s="183"/>
      <c r="E17" s="183"/>
      <c r="F17" s="183"/>
      <c r="G17" s="183"/>
      <c r="H17" s="183"/>
    </row>
    <row r="18" spans="1:8" ht="26.25" customHeight="1" x14ac:dyDescent="0.2">
      <c r="A18" s="184" t="s">
        <v>60</v>
      </c>
      <c r="B18" s="184"/>
      <c r="C18" s="184"/>
      <c r="D18" s="184"/>
      <c r="E18" s="184"/>
      <c r="F18" s="184"/>
      <c r="G18" s="184"/>
      <c r="H18" s="184"/>
    </row>
    <row r="19" spans="1:8" ht="26.25" customHeight="1" x14ac:dyDescent="0.2">
      <c r="A19" s="185" t="s">
        <v>57</v>
      </c>
      <c r="B19" s="185"/>
      <c r="C19" s="185"/>
      <c r="D19" s="185"/>
      <c r="E19" s="185"/>
      <c r="F19" s="185"/>
      <c r="G19" s="185"/>
      <c r="H19" s="185"/>
    </row>
    <row r="20" spans="1:8" ht="36.75" customHeight="1" x14ac:dyDescent="0.2">
      <c r="A20" s="194" t="s">
        <v>58</v>
      </c>
      <c r="B20" s="194"/>
      <c r="C20" s="194"/>
      <c r="D20" s="194"/>
      <c r="E20" s="194"/>
      <c r="F20" s="194"/>
      <c r="G20" s="194"/>
      <c r="H20" s="194"/>
    </row>
    <row r="21" spans="1:8" ht="22.5" customHeight="1" x14ac:dyDescent="0.2">
      <c r="A21" s="3"/>
      <c r="G21" s="28">
        <f>'[1]Оригинал Тариф с 01.07.25'!$D$13</f>
        <v>2141</v>
      </c>
      <c r="H21" s="8" t="s">
        <v>16</v>
      </c>
    </row>
    <row r="22" spans="1:8" ht="22.5" customHeight="1" x14ac:dyDescent="0.2">
      <c r="A22" s="3"/>
      <c r="G22" s="8"/>
      <c r="H22" s="8"/>
    </row>
    <row r="23" spans="1:8" ht="19.5" customHeight="1" x14ac:dyDescent="0.2">
      <c r="A23" s="180" t="s">
        <v>10</v>
      </c>
      <c r="B23" s="180"/>
      <c r="C23" s="180"/>
      <c r="D23" s="180"/>
      <c r="E23" s="180"/>
      <c r="F23" s="180"/>
      <c r="G23" s="180"/>
      <c r="H23" s="180"/>
    </row>
    <row r="25" spans="1:8" ht="55.5" customHeight="1" x14ac:dyDescent="0.2">
      <c r="A25" s="195" t="s">
        <v>0</v>
      </c>
      <c r="B25" s="195"/>
      <c r="C25" s="195"/>
      <c r="D25" s="195"/>
      <c r="E25" s="195"/>
      <c r="F25" s="195"/>
      <c r="G25" s="195"/>
      <c r="H25" s="195"/>
    </row>
    <row r="26" spans="1:8" ht="12.75" customHeight="1" x14ac:dyDescent="0.2">
      <c r="A26" s="186" t="s">
        <v>1</v>
      </c>
      <c r="B26" s="188" t="s">
        <v>2</v>
      </c>
      <c r="C26" s="190" t="s">
        <v>3</v>
      </c>
      <c r="D26" s="188" t="s">
        <v>4</v>
      </c>
      <c r="E26" s="192" t="s">
        <v>24</v>
      </c>
      <c r="F26" s="193"/>
      <c r="G26" s="192" t="s">
        <v>25</v>
      </c>
      <c r="H26" s="193"/>
    </row>
    <row r="27" spans="1:8" ht="79.5" customHeight="1" x14ac:dyDescent="0.2">
      <c r="A27" s="187"/>
      <c r="B27" s="189"/>
      <c r="C27" s="191"/>
      <c r="D27" s="189"/>
      <c r="E27" s="16" t="s">
        <v>5</v>
      </c>
      <c r="F27" s="17" t="s">
        <v>26</v>
      </c>
      <c r="G27" s="16" t="s">
        <v>5</v>
      </c>
      <c r="H27" s="17" t="s">
        <v>27</v>
      </c>
    </row>
    <row r="28" spans="1:8" ht="25.5" x14ac:dyDescent="0.2">
      <c r="A28" s="29">
        <v>1</v>
      </c>
      <c r="B28" s="30" t="s">
        <v>11</v>
      </c>
      <c r="C28" s="18" t="s">
        <v>15</v>
      </c>
      <c r="D28" s="19">
        <f>('[2]Оригинал Тариф с 01.07.25'!$AC$13+'[2]Оригинал Тариф с 01.07.25'!$AE$13)/2</f>
        <v>0.495</v>
      </c>
      <c r="E28" s="20">
        <f>'[8]Грунина 7'!$G$9</f>
        <v>2141</v>
      </c>
      <c r="F28" s="20">
        <f>D28*E28*12</f>
        <v>12717.54</v>
      </c>
      <c r="G28" s="20">
        <f>E28</f>
        <v>2141</v>
      </c>
      <c r="H28" s="20">
        <f>D28*G28*12</f>
        <v>12717.54</v>
      </c>
    </row>
    <row r="29" spans="1:8" ht="25.5" x14ac:dyDescent="0.2">
      <c r="A29" s="29">
        <v>2</v>
      </c>
      <c r="B29" s="30" t="s">
        <v>67</v>
      </c>
      <c r="C29" s="18" t="s">
        <v>15</v>
      </c>
      <c r="D29" s="19">
        <f>('[2]Оригинал Тариф с 01.07.25'!$K$13+'[2]Оригинал Тариф с 01.07.25'!$M$13)/2</f>
        <v>0.185</v>
      </c>
      <c r="E29" s="20">
        <f>'[8]Грунина 7'!$G$9</f>
        <v>2141</v>
      </c>
      <c r="F29" s="20">
        <f t="shared" ref="F29:F39" si="0">D29*E29*12</f>
        <v>4753.0199999999995</v>
      </c>
      <c r="G29" s="20">
        <f t="shared" ref="G29:G39" si="1">E29</f>
        <v>2141</v>
      </c>
      <c r="H29" s="20">
        <f t="shared" ref="H29:H39" si="2">D29*G29*12</f>
        <v>4753.0199999999995</v>
      </c>
    </row>
    <row r="30" spans="1:8" ht="24" customHeight="1" x14ac:dyDescent="0.2">
      <c r="A30" s="29">
        <v>3</v>
      </c>
      <c r="B30" s="30" t="s">
        <v>12</v>
      </c>
      <c r="C30" s="18" t="s">
        <v>15</v>
      </c>
      <c r="D30" s="19">
        <f>('[2]Оригинал Тариф с 01.07.25'!$AX$13+'[2]Оригинал Тариф с 01.07.25'!$AZ$13)/2</f>
        <v>1.5249999999999999</v>
      </c>
      <c r="E30" s="20">
        <f>'[8]Грунина 7'!$G$9</f>
        <v>2141</v>
      </c>
      <c r="F30" s="20">
        <f t="shared" si="0"/>
        <v>39180.299999999996</v>
      </c>
      <c r="G30" s="20">
        <f t="shared" si="1"/>
        <v>2141</v>
      </c>
      <c r="H30" s="20">
        <f t="shared" si="2"/>
        <v>39180.299999999996</v>
      </c>
    </row>
    <row r="31" spans="1:8" ht="38.25" x14ac:dyDescent="0.2">
      <c r="A31" s="29">
        <v>4</v>
      </c>
      <c r="B31" s="30" t="s">
        <v>13</v>
      </c>
      <c r="C31" s="18" t="s">
        <v>15</v>
      </c>
      <c r="D31" s="19">
        <f>('[2]Оригинал Тариф с 01.07.25'!$N$13+'[2]Оригинал Тариф с 01.07.25'!$P$13)/2</f>
        <v>2.89</v>
      </c>
      <c r="E31" s="20">
        <f>'[8]Грунина 7'!$G$9</f>
        <v>2141</v>
      </c>
      <c r="F31" s="20">
        <f t="shared" si="0"/>
        <v>74249.88</v>
      </c>
      <c r="G31" s="20">
        <f t="shared" si="1"/>
        <v>2141</v>
      </c>
      <c r="H31" s="20">
        <f t="shared" si="2"/>
        <v>74249.88</v>
      </c>
    </row>
    <row r="32" spans="1:8" ht="25.5" x14ac:dyDescent="0.2">
      <c r="A32" s="29">
        <v>5</v>
      </c>
      <c r="B32" s="30" t="s">
        <v>23</v>
      </c>
      <c r="C32" s="18" t="s">
        <v>15</v>
      </c>
      <c r="D32" s="19">
        <f>('[2]Оригинал Тариф с 01.07.25'!$H$13+'[2]Оригинал Тариф с 01.07.25'!$J$13)/2</f>
        <v>1.23</v>
      </c>
      <c r="E32" s="20">
        <f>'[8]Грунина 7'!$G$9</f>
        <v>2141</v>
      </c>
      <c r="F32" s="20">
        <f t="shared" si="0"/>
        <v>31601.159999999996</v>
      </c>
      <c r="G32" s="20">
        <f t="shared" si="1"/>
        <v>2141</v>
      </c>
      <c r="H32" s="20">
        <f t="shared" si="2"/>
        <v>31601.159999999996</v>
      </c>
    </row>
    <row r="33" spans="1:8" ht="76.5" x14ac:dyDescent="0.2">
      <c r="A33" s="29">
        <v>6</v>
      </c>
      <c r="B33" s="30" t="s">
        <v>17</v>
      </c>
      <c r="C33" s="18" t="s">
        <v>15</v>
      </c>
      <c r="D33" s="19">
        <f>('[2]Оригинал Тариф с 01.07.25'!$W$13+'[2]Оригинал Тариф с 01.07.25'!$Y$13)/2</f>
        <v>1.1949999999999998</v>
      </c>
      <c r="E33" s="20">
        <f>'[8]Грунина 7'!$G$9</f>
        <v>2141</v>
      </c>
      <c r="F33" s="20">
        <f t="shared" si="0"/>
        <v>30701.939999999995</v>
      </c>
      <c r="G33" s="20">
        <f t="shared" si="1"/>
        <v>2141</v>
      </c>
      <c r="H33" s="20">
        <f t="shared" si="2"/>
        <v>30701.939999999995</v>
      </c>
    </row>
    <row r="34" spans="1:8" ht="76.5" x14ac:dyDescent="0.2">
      <c r="A34" s="29">
        <v>7</v>
      </c>
      <c r="B34" s="30" t="s">
        <v>18</v>
      </c>
      <c r="C34" s="18" t="s">
        <v>15</v>
      </c>
      <c r="D34" s="19">
        <f>('[2]Оригинал Тариф с 01.07.25'!$AI$13+'[2]Оригинал Тариф с 01.07.25'!$AK$13)/2</f>
        <v>2.1</v>
      </c>
      <c r="E34" s="20">
        <f>'[8]Грунина 7'!$G$9</f>
        <v>2141</v>
      </c>
      <c r="F34" s="20">
        <f t="shared" si="0"/>
        <v>53953.200000000004</v>
      </c>
      <c r="G34" s="20">
        <f t="shared" si="1"/>
        <v>2141</v>
      </c>
      <c r="H34" s="20">
        <f t="shared" si="2"/>
        <v>53953.200000000004</v>
      </c>
    </row>
    <row r="35" spans="1:8" ht="76.5" x14ac:dyDescent="0.2">
      <c r="A35" s="29">
        <v>8</v>
      </c>
      <c r="B35" s="30" t="s">
        <v>19</v>
      </c>
      <c r="C35" s="18" t="s">
        <v>15</v>
      </c>
      <c r="D35" s="19">
        <f>('[2]Оригинал Тариф с 01.07.25'!$AO$13+'[2]Оригинал Тариф с 01.07.25'!$AQ$13)/2</f>
        <v>0.38</v>
      </c>
      <c r="E35" s="20">
        <f>'[8]Грунина 7'!$G$9</f>
        <v>2141</v>
      </c>
      <c r="F35" s="20">
        <f t="shared" si="0"/>
        <v>9762.9600000000009</v>
      </c>
      <c r="G35" s="20">
        <f t="shared" si="1"/>
        <v>2141</v>
      </c>
      <c r="H35" s="20">
        <f t="shared" si="2"/>
        <v>9762.9600000000009</v>
      </c>
    </row>
    <row r="36" spans="1:8" ht="76.5" x14ac:dyDescent="0.2">
      <c r="A36" s="29">
        <v>9</v>
      </c>
      <c r="B36" s="30" t="s">
        <v>20</v>
      </c>
      <c r="C36" s="18" t="s">
        <v>15</v>
      </c>
      <c r="D36" s="19">
        <f>('[2]Оригинал Тариф с 01.07.25'!$AR$13+'[2]Оригинал Тариф с 01.07.25'!$AT$13)/2</f>
        <v>0.13500000000000001</v>
      </c>
      <c r="E36" s="20">
        <f>'[8]Грунина 7'!$G$9</f>
        <v>2141</v>
      </c>
      <c r="F36" s="20">
        <f t="shared" si="0"/>
        <v>3468.42</v>
      </c>
      <c r="G36" s="20">
        <f t="shared" si="1"/>
        <v>2141</v>
      </c>
      <c r="H36" s="20">
        <f t="shared" si="2"/>
        <v>3468.42</v>
      </c>
    </row>
    <row r="37" spans="1:8" ht="76.5" x14ac:dyDescent="0.2">
      <c r="A37" s="29">
        <v>10</v>
      </c>
      <c r="B37" s="30" t="s">
        <v>68</v>
      </c>
      <c r="C37" s="18" t="s">
        <v>15</v>
      </c>
      <c r="D37" s="19">
        <f>('[2]Оригинал Тариф с 01.07.25'!$AL$13+'[2]Оригинал Тариф с 01.07.25'!$AN$13)/2</f>
        <v>0.52500000000000002</v>
      </c>
      <c r="E37" s="20">
        <f>'[8]Грунина 7'!$G$9</f>
        <v>2141</v>
      </c>
      <c r="F37" s="20">
        <f t="shared" si="0"/>
        <v>13488.300000000001</v>
      </c>
      <c r="G37" s="20">
        <f t="shared" si="1"/>
        <v>2141</v>
      </c>
      <c r="H37" s="20">
        <f t="shared" si="2"/>
        <v>13488.300000000001</v>
      </c>
    </row>
    <row r="38" spans="1:8" ht="25.5" x14ac:dyDescent="0.2">
      <c r="A38" s="29">
        <v>11</v>
      </c>
      <c r="B38" s="30" t="s">
        <v>14</v>
      </c>
      <c r="C38" s="18" t="s">
        <v>15</v>
      </c>
      <c r="D38" s="19">
        <f>('[2]Оригинал Тариф с 01.07.25'!$AF$13+'[2]Оригинал Тариф с 01.07.25'!$AH$13)/2</f>
        <v>0.55499999999999994</v>
      </c>
      <c r="E38" s="20">
        <f>'[8]Грунина 7'!$G$9</f>
        <v>2141</v>
      </c>
      <c r="F38" s="20">
        <f t="shared" si="0"/>
        <v>14259.059999999998</v>
      </c>
      <c r="G38" s="20">
        <f t="shared" si="1"/>
        <v>2141</v>
      </c>
      <c r="H38" s="20">
        <f t="shared" si="2"/>
        <v>14259.059999999998</v>
      </c>
    </row>
    <row r="39" spans="1:8" ht="38.25" x14ac:dyDescent="0.2">
      <c r="A39" s="29">
        <v>12</v>
      </c>
      <c r="B39" s="30" t="s">
        <v>21</v>
      </c>
      <c r="C39" s="18" t="s">
        <v>15</v>
      </c>
      <c r="D39" s="19">
        <f>('[2]Оригинал Тариф с 01.07.25'!$Q$13+'[2]Оригинал Тариф с 01.07.25'!$S$13)/2</f>
        <v>2.79</v>
      </c>
      <c r="E39" s="20">
        <f>'[8]Грунина 7'!$G$9</f>
        <v>2141</v>
      </c>
      <c r="F39" s="20">
        <f t="shared" si="0"/>
        <v>71680.680000000008</v>
      </c>
      <c r="G39" s="20">
        <f t="shared" si="1"/>
        <v>2141</v>
      </c>
      <c r="H39" s="20">
        <f t="shared" si="2"/>
        <v>71680.680000000008</v>
      </c>
    </row>
    <row r="40" spans="1:8" ht="12.75" customHeight="1" x14ac:dyDescent="0.2">
      <c r="A40" s="212" t="s">
        <v>6</v>
      </c>
      <c r="B40" s="213"/>
      <c r="C40" s="213"/>
      <c r="D40" s="214"/>
      <c r="E40" s="21"/>
      <c r="F40" s="21">
        <f>SUM(F28:F39)</f>
        <v>359816.46</v>
      </c>
      <c r="G40" s="21"/>
      <c r="H40" s="21">
        <f>SUM(H28:H39)</f>
        <v>359816.46</v>
      </c>
    </row>
    <row r="41" spans="1:8" ht="39" customHeight="1" x14ac:dyDescent="0.2">
      <c r="A41" s="155" t="s">
        <v>134</v>
      </c>
      <c r="B41" s="169"/>
      <c r="C41" s="169"/>
      <c r="D41" s="169"/>
      <c r="E41" s="169"/>
      <c r="F41" s="169"/>
      <c r="G41"/>
      <c r="H41"/>
    </row>
    <row r="42" spans="1:8" ht="26.25" customHeight="1" x14ac:dyDescent="0.2">
      <c r="A42" s="232" t="s">
        <v>135</v>
      </c>
      <c r="B42" s="232"/>
      <c r="C42" s="232"/>
      <c r="D42" s="232"/>
      <c r="E42" s="232"/>
      <c r="F42" s="54">
        <v>-58874.842499999992</v>
      </c>
      <c r="G42"/>
      <c r="H42"/>
    </row>
    <row r="43" spans="1:8" ht="50.25" customHeight="1" x14ac:dyDescent="0.2">
      <c r="A43" s="232" t="s">
        <v>125</v>
      </c>
      <c r="B43" s="232"/>
      <c r="C43" s="232"/>
      <c r="D43" s="232"/>
      <c r="E43" s="232"/>
      <c r="F43" s="54">
        <v>59220.06</v>
      </c>
      <c r="G43"/>
      <c r="H43"/>
    </row>
    <row r="44" spans="1:8" ht="30.75" customHeight="1" x14ac:dyDescent="0.2">
      <c r="A44" s="233" t="s">
        <v>126</v>
      </c>
      <c r="B44" s="234"/>
      <c r="C44" s="234"/>
      <c r="D44" s="234"/>
      <c r="E44" s="235"/>
      <c r="F44" s="54">
        <f>SUM(F42:F43)</f>
        <v>345.21750000000611</v>
      </c>
      <c r="G44"/>
      <c r="H44"/>
    </row>
    <row r="45" spans="1:8" ht="24.75" customHeight="1" x14ac:dyDescent="0.2">
      <c r="A45" s="232" t="s">
        <v>127</v>
      </c>
      <c r="B45" s="232"/>
      <c r="C45" s="232"/>
      <c r="D45" s="232"/>
      <c r="E45" s="232"/>
      <c r="F45" s="54">
        <v>12040.37</v>
      </c>
      <c r="G45"/>
      <c r="H45"/>
    </row>
    <row r="46" spans="1:8" ht="27" customHeight="1" x14ac:dyDescent="0.2">
      <c r="A46" s="232" t="s">
        <v>128</v>
      </c>
      <c r="B46" s="232"/>
      <c r="C46" s="232"/>
      <c r="D46" s="232"/>
      <c r="E46" s="232"/>
      <c r="F46" s="62">
        <f>F44-F45</f>
        <v>-11695.152499999995</v>
      </c>
      <c r="G46"/>
      <c r="H46"/>
    </row>
    <row r="47" spans="1:8" ht="16.5" customHeight="1" x14ac:dyDescent="0.2">
      <c r="A47" s="40"/>
      <c r="B47" s="41"/>
      <c r="C47" s="41"/>
      <c r="D47" s="41"/>
      <c r="E47" s="41"/>
      <c r="F47" s="41"/>
      <c r="G47"/>
      <c r="H47"/>
    </row>
    <row r="48" spans="1:8" ht="145.35" customHeight="1" x14ac:dyDescent="0.2">
      <c r="A48" s="44" t="s">
        <v>1</v>
      </c>
      <c r="B48" s="45" t="s">
        <v>8</v>
      </c>
      <c r="C48" s="46" t="s">
        <v>41</v>
      </c>
      <c r="D48" s="1" t="s">
        <v>9</v>
      </c>
      <c r="E48" s="2" t="s">
        <v>42</v>
      </c>
      <c r="F48" s="2" t="s">
        <v>43</v>
      </c>
      <c r="G48"/>
      <c r="H48"/>
    </row>
    <row r="49" spans="1:8" ht="24.95" customHeight="1" x14ac:dyDescent="0.2">
      <c r="A49" s="60">
        <v>1</v>
      </c>
      <c r="B49" s="63" t="s">
        <v>238</v>
      </c>
      <c r="C49" s="141" t="s">
        <v>130</v>
      </c>
      <c r="D49" s="57">
        <v>774.06</v>
      </c>
      <c r="E49" s="18" t="s">
        <v>239</v>
      </c>
      <c r="F49" s="207" t="s">
        <v>131</v>
      </c>
      <c r="G49"/>
    </row>
    <row r="50" spans="1:8" ht="24.95" customHeight="1" x14ac:dyDescent="0.2">
      <c r="A50" s="60">
        <v>2</v>
      </c>
      <c r="B50" s="63" t="s">
        <v>240</v>
      </c>
      <c r="C50" s="215"/>
      <c r="D50" s="57">
        <v>3091.85</v>
      </c>
      <c r="E50" s="57"/>
      <c r="F50" s="208"/>
      <c r="G50"/>
    </row>
    <row r="51" spans="1:8" ht="24.95" customHeight="1" x14ac:dyDescent="0.2">
      <c r="A51" s="60">
        <v>3</v>
      </c>
      <c r="B51" s="63" t="s">
        <v>241</v>
      </c>
      <c r="C51" s="215"/>
      <c r="D51" s="57">
        <v>3000</v>
      </c>
      <c r="E51" s="57"/>
      <c r="F51" s="208"/>
      <c r="G51"/>
    </row>
    <row r="52" spans="1:8" ht="24.95" customHeight="1" x14ac:dyDescent="0.2">
      <c r="A52" s="60">
        <v>4</v>
      </c>
      <c r="B52" s="63" t="s">
        <v>242</v>
      </c>
      <c r="C52" s="215"/>
      <c r="D52" s="57">
        <v>1756.42</v>
      </c>
      <c r="E52" s="18" t="s">
        <v>227</v>
      </c>
      <c r="F52" s="208"/>
      <c r="G52"/>
    </row>
    <row r="53" spans="1:8" ht="24.95" customHeight="1" x14ac:dyDescent="0.2">
      <c r="A53" s="60">
        <v>5</v>
      </c>
      <c r="B53" s="63" t="s">
        <v>129</v>
      </c>
      <c r="C53" s="215"/>
      <c r="D53" s="57">
        <v>1200</v>
      </c>
      <c r="E53" s="57" t="s">
        <v>133</v>
      </c>
      <c r="F53" s="208"/>
      <c r="G53"/>
    </row>
    <row r="54" spans="1:8" ht="24.95" customHeight="1" x14ac:dyDescent="0.2">
      <c r="A54" s="60">
        <v>6</v>
      </c>
      <c r="B54" s="63" t="s">
        <v>243</v>
      </c>
      <c r="C54" s="216"/>
      <c r="D54" s="57">
        <v>2218.04</v>
      </c>
      <c r="E54" s="18" t="s">
        <v>145</v>
      </c>
      <c r="F54" s="209"/>
      <c r="G54"/>
    </row>
    <row r="55" spans="1:8" ht="24.95" customHeight="1" x14ac:dyDescent="0.2">
      <c r="A55" s="146" t="s">
        <v>6</v>
      </c>
      <c r="B55" s="148"/>
      <c r="C55" s="52"/>
      <c r="D55" s="53">
        <f>SUM(D49:D54)</f>
        <v>12040.369999999999</v>
      </c>
      <c r="E55" s="61"/>
      <c r="F55" s="12"/>
      <c r="G55"/>
    </row>
    <row r="56" spans="1:8" ht="24.95" customHeight="1" x14ac:dyDescent="0.2">
      <c r="A56" s="196" t="s">
        <v>59</v>
      </c>
      <c r="B56" s="196"/>
      <c r="C56" s="196"/>
      <c r="D56" s="196"/>
      <c r="E56" s="196"/>
      <c r="F56" s="196"/>
      <c r="G56" s="196"/>
      <c r="H56" s="196"/>
    </row>
    <row r="57" spans="1:8" ht="24.95" customHeight="1" x14ac:dyDescent="0.2">
      <c r="A57" s="10"/>
      <c r="B57" s="10"/>
      <c r="C57" s="10"/>
      <c r="D57" s="10"/>
      <c r="E57" s="10"/>
      <c r="F57" s="10"/>
      <c r="G57" s="35">
        <f>'[1]Оригинал Тариф с 01.07.25'!$BK$13</f>
        <v>127432.31999999999</v>
      </c>
      <c r="H57" s="10"/>
    </row>
    <row r="58" spans="1:8" ht="24.95" customHeight="1" x14ac:dyDescent="0.2">
      <c r="A58" s="155" t="s">
        <v>28</v>
      </c>
      <c r="B58" s="155"/>
      <c r="C58" s="155"/>
      <c r="D58" s="155"/>
      <c r="E58" s="155"/>
      <c r="F58" s="155"/>
      <c r="G58" s="155"/>
      <c r="H58" s="155"/>
    </row>
    <row r="59" spans="1:8" ht="24.95" customHeight="1" x14ac:dyDescent="0.2">
      <c r="A59" s="6" t="s">
        <v>29</v>
      </c>
      <c r="B59" s="157" t="s">
        <v>30</v>
      </c>
      <c r="C59" s="159"/>
      <c r="D59" s="157" t="s">
        <v>31</v>
      </c>
      <c r="E59" s="159"/>
      <c r="F59" s="157" t="s">
        <v>32</v>
      </c>
      <c r="G59" s="159"/>
    </row>
    <row r="60" spans="1:8" ht="24.95" customHeight="1" x14ac:dyDescent="0.2">
      <c r="A60" s="4">
        <v>1</v>
      </c>
      <c r="B60" s="162">
        <v>2</v>
      </c>
      <c r="C60" s="163"/>
      <c r="D60" s="162">
        <v>3</v>
      </c>
      <c r="E60" s="163"/>
      <c r="F60" s="162">
        <v>4</v>
      </c>
      <c r="G60" s="163"/>
    </row>
    <row r="61" spans="1:8" ht="24.95" customHeight="1" x14ac:dyDescent="0.2">
      <c r="A61" s="6"/>
      <c r="B61" s="162">
        <v>0</v>
      </c>
      <c r="C61" s="163"/>
      <c r="D61" s="162">
        <v>0</v>
      </c>
      <c r="E61" s="163"/>
      <c r="F61" s="153">
        <v>0</v>
      </c>
      <c r="G61" s="154"/>
    </row>
    <row r="62" spans="1:8" ht="107.25" customHeight="1" x14ac:dyDescent="0.2">
      <c r="A62" s="155" t="s">
        <v>33</v>
      </c>
      <c r="B62" s="155"/>
      <c r="C62" s="155"/>
      <c r="D62" s="155"/>
      <c r="E62" s="155"/>
      <c r="F62" s="155"/>
      <c r="G62" s="155"/>
      <c r="H62" s="155"/>
    </row>
    <row r="63" spans="1:8" ht="15.75" x14ac:dyDescent="0.2">
      <c r="A63" s="5"/>
    </row>
    <row r="64" spans="1:8" ht="78.75" x14ac:dyDescent="0.2">
      <c r="A64" s="6" t="s">
        <v>29</v>
      </c>
      <c r="B64" s="156" t="s">
        <v>34</v>
      </c>
      <c r="C64" s="156"/>
      <c r="D64" s="156" t="s">
        <v>35</v>
      </c>
      <c r="E64" s="156"/>
      <c r="F64" s="6" t="s">
        <v>36</v>
      </c>
      <c r="G64" s="6" t="s">
        <v>37</v>
      </c>
      <c r="H64" s="4" t="s">
        <v>38</v>
      </c>
    </row>
    <row r="65" spans="1:8" ht="15.75" x14ac:dyDescent="0.2">
      <c r="A65" s="6">
        <v>1</v>
      </c>
      <c r="B65" s="156">
        <v>2</v>
      </c>
      <c r="C65" s="156"/>
      <c r="D65" s="156">
        <v>3</v>
      </c>
      <c r="E65" s="156"/>
      <c r="F65" s="6">
        <v>4</v>
      </c>
      <c r="G65" s="6">
        <v>5</v>
      </c>
      <c r="H65" s="4">
        <v>6</v>
      </c>
    </row>
    <row r="66" spans="1:8" ht="47.25" customHeight="1" x14ac:dyDescent="0.2">
      <c r="A66" s="6">
        <v>1</v>
      </c>
      <c r="B66" s="156" t="s">
        <v>39</v>
      </c>
      <c r="C66" s="156"/>
      <c r="D66" s="164">
        <v>63126.91</v>
      </c>
      <c r="E66" s="164"/>
      <c r="F66" s="4">
        <v>800965.76</v>
      </c>
      <c r="G66" s="4">
        <v>832599.49</v>
      </c>
      <c r="H66" s="4">
        <f>F66-G66+D66</f>
        <v>31493.180000000022</v>
      </c>
    </row>
    <row r="67" spans="1:8" ht="44.25" customHeight="1" x14ac:dyDescent="0.2">
      <c r="A67" s="6">
        <v>2</v>
      </c>
      <c r="B67" s="156" t="s">
        <v>40</v>
      </c>
      <c r="C67" s="156"/>
      <c r="D67" s="160">
        <v>960.98</v>
      </c>
      <c r="E67" s="161"/>
      <c r="F67" s="4">
        <v>14402.26</v>
      </c>
      <c r="G67" s="4">
        <v>14126.4</v>
      </c>
      <c r="H67" s="4">
        <f>F67-G67+D67</f>
        <v>1236.8400000000006</v>
      </c>
    </row>
    <row r="68" spans="1:8" ht="15.75" customHeight="1" x14ac:dyDescent="0.2">
      <c r="A68" s="157" t="s">
        <v>22</v>
      </c>
      <c r="B68" s="158"/>
      <c r="C68" s="159"/>
      <c r="D68" s="165"/>
      <c r="E68" s="165"/>
      <c r="F68" s="6"/>
      <c r="G68" s="6"/>
      <c r="H68" s="4"/>
    </row>
    <row r="72" spans="1:8" x14ac:dyDescent="0.2">
      <c r="B72" s="140"/>
      <c r="C72" s="139"/>
    </row>
    <row r="73" spans="1:8" x14ac:dyDescent="0.2">
      <c r="B73" s="140"/>
      <c r="C73" s="139"/>
    </row>
    <row r="74" spans="1:8" x14ac:dyDescent="0.2">
      <c r="C74" s="135"/>
    </row>
    <row r="75" spans="1:8" x14ac:dyDescent="0.2">
      <c r="C75" s="135"/>
    </row>
  </sheetData>
  <mergeCells count="60">
    <mergeCell ref="C49:C54"/>
    <mergeCell ref="F49:F54"/>
    <mergeCell ref="A55:B55"/>
    <mergeCell ref="A45:E45"/>
    <mergeCell ref="A46:E46"/>
    <mergeCell ref="A6:H6"/>
    <mergeCell ref="A18:H18"/>
    <mergeCell ref="A7:H7"/>
    <mergeCell ref="A8:H8"/>
    <mergeCell ref="A9:H9"/>
    <mergeCell ref="A10:H10"/>
    <mergeCell ref="A11:H11"/>
    <mergeCell ref="A12:H12"/>
    <mergeCell ref="A13:H13"/>
    <mergeCell ref="A14:H14"/>
    <mergeCell ref="A15:H15"/>
    <mergeCell ref="A16:H16"/>
    <mergeCell ref="A17:H17"/>
    <mergeCell ref="G1:H1"/>
    <mergeCell ref="G2:H2"/>
    <mergeCell ref="G3:H3"/>
    <mergeCell ref="G4:H4"/>
    <mergeCell ref="G5:H5"/>
    <mergeCell ref="A56:H56"/>
    <mergeCell ref="A19:H19"/>
    <mergeCell ref="A20:H20"/>
    <mergeCell ref="A23:H23"/>
    <mergeCell ref="A25:H25"/>
    <mergeCell ref="A26:A27"/>
    <mergeCell ref="B26:B27"/>
    <mergeCell ref="C26:C27"/>
    <mergeCell ref="D26:D27"/>
    <mergeCell ref="E26:F26"/>
    <mergeCell ref="G26:H26"/>
    <mergeCell ref="A40:D40"/>
    <mergeCell ref="A41:F41"/>
    <mergeCell ref="A42:E42"/>
    <mergeCell ref="A43:E43"/>
    <mergeCell ref="A44:E44"/>
    <mergeCell ref="A58:H58"/>
    <mergeCell ref="B59:C59"/>
    <mergeCell ref="D59:E59"/>
    <mergeCell ref="F59:G59"/>
    <mergeCell ref="B60:C60"/>
    <mergeCell ref="D60:E60"/>
    <mergeCell ref="F60:G60"/>
    <mergeCell ref="B61:C61"/>
    <mergeCell ref="D61:E61"/>
    <mergeCell ref="F61:G61"/>
    <mergeCell ref="A62:H62"/>
    <mergeCell ref="B64:C64"/>
    <mergeCell ref="D64:E64"/>
    <mergeCell ref="A68:C68"/>
    <mergeCell ref="D68:E68"/>
    <mergeCell ref="B65:C65"/>
    <mergeCell ref="D65:E65"/>
    <mergeCell ref="B66:C66"/>
    <mergeCell ref="D66:E66"/>
    <mergeCell ref="B67:C67"/>
    <mergeCell ref="D67:E67"/>
  </mergeCells>
  <pageMargins left="0.7" right="0.7" top="0.75" bottom="0.75" header="0.3" footer="0.3"/>
  <pageSetup paperSize="9" scale="58"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56</vt:i4>
      </vt:variant>
    </vt:vector>
  </HeadingPairs>
  <TitlesOfParts>
    <vt:vector size="56" baseType="lpstr">
      <vt:lpstr>Баумана 38</vt:lpstr>
      <vt:lpstr>Баумана 39</vt:lpstr>
      <vt:lpstr>Баумана 40</vt:lpstr>
      <vt:lpstr> Грунина 2</vt:lpstr>
      <vt:lpstr>Грунина 3</vt:lpstr>
      <vt:lpstr>Грунина 4</vt:lpstr>
      <vt:lpstr>Грунина 5</vt:lpstr>
      <vt:lpstr>Грунина 6</vt:lpstr>
      <vt:lpstr>Грунина 7</vt:lpstr>
      <vt:lpstr>Грунина 9</vt:lpstr>
      <vt:lpstr>Грунина 10</vt:lpstr>
      <vt:lpstr>Грунина 11</vt:lpstr>
      <vt:lpstr>Грунина 12</vt:lpstr>
      <vt:lpstr>Грунина 15</vt:lpstr>
      <vt:lpstr>Пономарева 1</vt:lpstr>
      <vt:lpstr>Пономарева 3</vt:lpstr>
      <vt:lpstr>Пономарева 4</vt:lpstr>
      <vt:lpstr>Пономарева 6</vt:lpstr>
      <vt:lpstr>Пономарева 7</vt:lpstr>
      <vt:lpstr>Пономарева 8</vt:lpstr>
      <vt:lpstr>пр.Дз 22</vt:lpstr>
      <vt:lpstr>пр.Дз 26</vt:lpstr>
      <vt:lpstr>пр.Дз 62</vt:lpstr>
      <vt:lpstr>пр.Дз 65</vt:lpstr>
      <vt:lpstr>Привокзальная д.1</vt:lpstr>
      <vt:lpstr>Привокзальная д.2</vt:lpstr>
      <vt:lpstr>Пуш.1а</vt:lpstr>
      <vt:lpstr>Пуш.5</vt:lpstr>
      <vt:lpstr>Пуш.6</vt:lpstr>
      <vt:lpstr>Пуш.8</vt:lpstr>
      <vt:lpstr>Пуш.10</vt:lpstr>
      <vt:lpstr>Пуш.12</vt:lpstr>
      <vt:lpstr>Пуш.13</vt:lpstr>
      <vt:lpstr>Пуш.15</vt:lpstr>
      <vt:lpstr>Пуш.16</vt:lpstr>
      <vt:lpstr>Пуш.17</vt:lpstr>
      <vt:lpstr>Пуш.18</vt:lpstr>
      <vt:lpstr>Пуш.21</vt:lpstr>
      <vt:lpstr>Пуш.26</vt:lpstr>
      <vt:lpstr>Пуш.28</vt:lpstr>
      <vt:lpstr>Пуш.32</vt:lpstr>
      <vt:lpstr>Пуш.35</vt:lpstr>
      <vt:lpstr>Пуш.37</vt:lpstr>
      <vt:lpstr>Пуш.38</vt:lpstr>
      <vt:lpstr>Пуш.40</vt:lpstr>
      <vt:lpstr>Пуш.42</vt:lpstr>
      <vt:lpstr>Пуш.44</vt:lpstr>
      <vt:lpstr>Пуш.46</vt:lpstr>
      <vt:lpstr>Пуш.48</vt:lpstr>
      <vt:lpstr>Пуш.50</vt:lpstr>
      <vt:lpstr>Пуш.51</vt:lpstr>
      <vt:lpstr>Пуш.53</vt:lpstr>
      <vt:lpstr>Пуш.54</vt:lpstr>
      <vt:lpstr>Пуш.56</vt:lpstr>
      <vt:lpstr>Пуш.57</vt:lpstr>
      <vt:lpstr>Пуш.58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Атаманова Евгения Владимировна</dc:creator>
  <cp:lastModifiedBy>Economist</cp:lastModifiedBy>
  <cp:lastPrinted>2026-03-30T11:05:59Z</cp:lastPrinted>
  <dcterms:created xsi:type="dcterms:W3CDTF">2025-11-17T12:49:15Z</dcterms:created>
  <dcterms:modified xsi:type="dcterms:W3CDTF">2026-03-31T12:30:42Z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2025-10-02T00:00:00Z</vt:filetime>
  </property>
  <property fmtid="{D5CDD505-2E9C-101B-9397-08002B2CF9AE}" pid="3" name="Creator">
    <vt:lpwstr>Microsoft Word</vt:lpwstr>
  </property>
  <property fmtid="{D5CDD505-2E9C-101B-9397-08002B2CF9AE}" pid="4" name="LastSaved">
    <vt:filetime>2025-11-17T00:00:00Z</vt:filetime>
  </property>
  <property fmtid="{D5CDD505-2E9C-101B-9397-08002B2CF9AE}" pid="5" name="Producer">
    <vt:lpwstr>3-Heights(TM) PDF Security Shell 4.8.25.2 (http://www.pdf-tools.com)</vt:lpwstr>
  </property>
</Properties>
</file>